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PTW\EN\"/>
    </mc:Choice>
  </mc:AlternateContent>
  <xr:revisionPtr revIDLastSave="0" documentId="13_ncr:1_{12A40C91-405A-4571-93C3-94DEE94F5BF9}" xr6:coauthVersionLast="47" xr6:coauthVersionMax="47" xr10:uidLastSave="{00000000-0000-0000-0000-000000000000}"/>
  <bookViews>
    <workbookView xWindow="3585" yWindow="-60" windowWidth="21510" windowHeight="14190" firstSheet="7" activeTab="7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9" l="1"/>
  <c r="L30" i="19"/>
  <c r="L31" i="19"/>
  <c r="L14" i="19"/>
  <c r="L15" i="19"/>
  <c r="L16" i="19"/>
  <c r="L5" i="34"/>
  <c r="D16" i="42"/>
  <c r="G15" i="42"/>
  <c r="F15" i="42"/>
  <c r="F16" i="42" s="1"/>
  <c r="G16" i="42" s="1"/>
  <c r="E15" i="42"/>
  <c r="D15" i="42"/>
  <c r="L10" i="38"/>
  <c r="G15" i="41"/>
  <c r="F15" i="41"/>
  <c r="E15" i="41"/>
  <c r="D15" i="41"/>
  <c r="D16" i="41" s="1"/>
  <c r="F16" i="41"/>
  <c r="G16" i="41" s="1"/>
  <c r="L10" i="37"/>
  <c r="L5" i="33"/>
  <c r="L5" i="16"/>
  <c r="K29" i="19"/>
  <c r="K30" i="19"/>
  <c r="K31" i="19"/>
  <c r="K14" i="19"/>
  <c r="K15" i="19"/>
  <c r="K16" i="19"/>
  <c r="H16" i="42" l="1"/>
  <c r="H15" i="42"/>
  <c r="H16" i="41"/>
  <c r="L7" i="34"/>
  <c r="E16" i="42"/>
  <c r="H15" i="41"/>
  <c r="E16" i="41"/>
  <c r="L7" i="33"/>
  <c r="L7" i="16"/>
  <c r="K5" i="34"/>
  <c r="K7" i="34" s="1"/>
  <c r="K10" i="38"/>
  <c r="K10" i="37"/>
  <c r="K5" i="33"/>
  <c r="K7" i="33"/>
  <c r="K5" i="16"/>
  <c r="K6" i="16" s="1"/>
  <c r="J27" i="19"/>
  <c r="J29" i="19"/>
  <c r="J30" i="19"/>
  <c r="J12" i="19"/>
  <c r="J14" i="19"/>
  <c r="J15" i="19"/>
  <c r="J5" i="34"/>
  <c r="J6" i="34" s="1"/>
  <c r="J10" i="38"/>
  <c r="J10" i="37"/>
  <c r="J5" i="33"/>
  <c r="J6" i="33" s="1"/>
  <c r="J5" i="16"/>
  <c r="I27" i="19"/>
  <c r="I31" i="19" s="1"/>
  <c r="I29" i="19"/>
  <c r="I30" i="19"/>
  <c r="I12" i="19"/>
  <c r="I16" i="19" s="1"/>
  <c r="I14" i="19"/>
  <c r="I15" i="19"/>
  <c r="I5" i="34"/>
  <c r="I6" i="34" s="1"/>
  <c r="I7" i="34"/>
  <c r="I10" i="38"/>
  <c r="I10" i="37"/>
  <c r="I5" i="33"/>
  <c r="I6" i="33" s="1"/>
  <c r="I7" i="33"/>
  <c r="I5" i="16"/>
  <c r="I7" i="16"/>
  <c r="H29" i="19"/>
  <c r="H30" i="19"/>
  <c r="H27" i="19"/>
  <c r="H31" i="19" s="1"/>
  <c r="H14" i="19"/>
  <c r="H15" i="19"/>
  <c r="H12" i="19"/>
  <c r="H16" i="19" s="1"/>
  <c r="H5" i="34"/>
  <c r="H10" i="38"/>
  <c r="H10" i="37"/>
  <c r="H5" i="33"/>
  <c r="H5" i="16"/>
  <c r="G10" i="38"/>
  <c r="F10" i="38"/>
  <c r="J16" i="19" l="1"/>
  <c r="L6" i="34"/>
  <c r="K6" i="33"/>
  <c r="J7" i="33"/>
  <c r="L6" i="33"/>
  <c r="L6" i="16"/>
  <c r="I6" i="16"/>
  <c r="K7" i="16"/>
  <c r="J6" i="16"/>
  <c r="K6" i="34"/>
  <c r="J31" i="19"/>
  <c r="J7" i="34"/>
  <c r="J7" i="16"/>
  <c r="H7" i="34"/>
  <c r="H7" i="33"/>
  <c r="H7" i="16"/>
  <c r="E30" i="19"/>
  <c r="C29" i="19"/>
  <c r="B29" i="19"/>
  <c r="G27" i="19"/>
  <c r="D27" i="19"/>
  <c r="C27" i="19"/>
  <c r="B27" i="19"/>
  <c r="F29" i="19"/>
  <c r="K23" i="19"/>
  <c r="K28" i="19" s="1"/>
  <c r="J23" i="19"/>
  <c r="J28" i="19" s="1"/>
  <c r="I23" i="19"/>
  <c r="I28" i="19" s="1"/>
  <c r="H23" i="19"/>
  <c r="H28" i="19" s="1"/>
  <c r="C23" i="19"/>
  <c r="M23" i="19"/>
  <c r="L23" i="19"/>
  <c r="L28" i="19" s="1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L13" i="19" s="1"/>
  <c r="K8" i="19"/>
  <c r="K13" i="19" s="1"/>
  <c r="J8" i="19"/>
  <c r="J13" i="19" s="1"/>
  <c r="H8" i="19"/>
  <c r="H13" i="19" s="1"/>
  <c r="E14" i="19"/>
  <c r="B8" i="19"/>
  <c r="F12" i="34"/>
  <c r="G5" i="34"/>
  <c r="H6" i="34" s="1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C14" i="38" s="1"/>
  <c r="G10" i="37"/>
  <c r="F10" i="37"/>
  <c r="E10" i="37"/>
  <c r="D10" i="37"/>
  <c r="C10" i="37"/>
  <c r="B10" i="37"/>
  <c r="F12" i="33"/>
  <c r="C12" i="33"/>
  <c r="B12" i="33"/>
  <c r="F11" i="33"/>
  <c r="C11" i="33"/>
  <c r="B11" i="33"/>
  <c r="B6" i="33"/>
  <c r="G5" i="33"/>
  <c r="G7" i="33" s="1"/>
  <c r="F5" i="33"/>
  <c r="F6" i="33" s="1"/>
  <c r="E5" i="33"/>
  <c r="E7" i="33" s="1"/>
  <c r="D5" i="33"/>
  <c r="E6" i="33" s="1"/>
  <c r="C5" i="33"/>
  <c r="C6" i="33" s="1"/>
  <c r="B5" i="33"/>
  <c r="B7" i="33" s="1"/>
  <c r="N4" i="33"/>
  <c r="E12" i="33" s="1"/>
  <c r="N3" i="33"/>
  <c r="F12" i="16"/>
  <c r="C12" i="16"/>
  <c r="B12" i="16"/>
  <c r="F11" i="16"/>
  <c r="C11" i="16"/>
  <c r="B11" i="16"/>
  <c r="B6" i="16"/>
  <c r="G5" i="16"/>
  <c r="G7" i="16" s="1"/>
  <c r="F5" i="16"/>
  <c r="E5" i="16"/>
  <c r="E7" i="16" s="1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 s="1"/>
  <c r="B12" i="38" s="1"/>
  <c r="B9" i="34" s="1"/>
  <c r="B34" i="19" s="1"/>
  <c r="B41" i="19" s="1"/>
  <c r="C10" i="33"/>
  <c r="C13" i="37"/>
  <c r="C13" i="38"/>
  <c r="C10" i="34" s="1"/>
  <c r="B10" i="33"/>
  <c r="B13" i="37"/>
  <c r="B13" i="38" s="1"/>
  <c r="B10" i="34" s="1"/>
  <c r="F10" i="16"/>
  <c r="F10" i="33"/>
  <c r="F13" i="37"/>
  <c r="F13" i="38" s="1"/>
  <c r="F10" i="34" s="1"/>
  <c r="E10" i="16"/>
  <c r="E10" i="33"/>
  <c r="E13" i="37"/>
  <c r="E13" i="38" s="1"/>
  <c r="E10" i="34" s="1"/>
  <c r="G7" i="34" l="1"/>
  <c r="F7" i="34"/>
  <c r="H6" i="33"/>
  <c r="N5" i="33"/>
  <c r="O3" i="33" s="1"/>
  <c r="D7" i="16"/>
  <c r="F6" i="16"/>
  <c r="H6" i="16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B30" i="19"/>
  <c r="B31" i="19"/>
  <c r="F8" i="19"/>
  <c r="F13" i="19" s="1"/>
  <c r="N7" i="19"/>
  <c r="B16" i="19"/>
  <c r="B14" i="19"/>
  <c r="N26" i="19"/>
  <c r="C30" i="19"/>
  <c r="D12" i="19"/>
  <c r="D16" i="19" s="1"/>
  <c r="F23" i="19"/>
  <c r="G8" i="19"/>
  <c r="G13" i="19" s="1"/>
  <c r="C16" i="19"/>
  <c r="C14" i="19"/>
  <c r="F14" i="38"/>
  <c r="E29" i="19"/>
  <c r="G30" i="19"/>
  <c r="D30" i="19"/>
  <c r="C11" i="34"/>
  <c r="C13" i="34" s="1"/>
  <c r="B5" i="34"/>
  <c r="N5" i="34" s="1"/>
  <c r="I8" i="19"/>
  <c r="I13" i="19" s="1"/>
  <c r="G15" i="19"/>
  <c r="G23" i="19"/>
  <c r="G28" i="19" s="1"/>
  <c r="G31" i="19"/>
  <c r="D28" i="19"/>
  <c r="D31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N9" i="38"/>
  <c r="E14" i="38" s="1"/>
  <c r="B13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F13" i="33"/>
  <c r="G13" i="33" s="1"/>
  <c r="G11" i="33"/>
  <c r="N9" i="37"/>
  <c r="B13" i="33"/>
  <c r="C13" i="33"/>
  <c r="D12" i="33"/>
  <c r="G12" i="33"/>
  <c r="D11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D13" i="19" l="1"/>
  <c r="N12" i="19"/>
  <c r="N16" i="19" s="1"/>
  <c r="F37" i="19"/>
  <c r="O4" i="33"/>
  <c r="F44" i="19"/>
  <c r="C44" i="19"/>
  <c r="B37" i="19"/>
  <c r="N23" i="19"/>
  <c r="B44" i="19"/>
  <c r="C37" i="19"/>
  <c r="D12" i="34"/>
  <c r="G14" i="38"/>
  <c r="D11" i="34"/>
  <c r="D14" i="37"/>
  <c r="N10" i="37"/>
  <c r="E14" i="37"/>
  <c r="G14" i="37" s="1"/>
  <c r="N30" i="19"/>
  <c r="E44" i="19"/>
  <c r="N15" i="19"/>
  <c r="E37" i="19"/>
  <c r="G37" i="19" s="1"/>
  <c r="C43" i="19"/>
  <c r="B4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D13" i="34"/>
  <c r="N7" i="34"/>
  <c r="O4" i="34"/>
  <c r="N7" i="33"/>
  <c r="D13" i="16"/>
  <c r="D13" i="33"/>
  <c r="N7" i="16"/>
  <c r="O4" i="16"/>
  <c r="O3" i="16"/>
  <c r="N13" i="19" l="1"/>
  <c r="F36" i="19"/>
  <c r="F38" i="19" s="1"/>
  <c r="C36" i="19"/>
  <c r="C38" i="19" s="1"/>
  <c r="C45" i="19"/>
  <c r="D44" i="19"/>
  <c r="G44" i="19"/>
  <c r="D37" i="19"/>
  <c r="F43" i="19"/>
  <c r="G43" i="19" s="1"/>
  <c r="E45" i="19"/>
  <c r="E38" i="19"/>
  <c r="G38" i="19" s="1"/>
  <c r="B38" i="19"/>
  <c r="D36" i="19"/>
  <c r="E13" i="34"/>
  <c r="G13" i="34" s="1"/>
  <c r="G11" i="34"/>
  <c r="B45" i="19"/>
  <c r="D43" i="19"/>
  <c r="N31" i="19"/>
  <c r="G36" i="19"/>
  <c r="D45" i="19" l="1"/>
  <c r="D38" i="19"/>
  <c r="F45" i="19"/>
  <c r="G45" i="19" s="1"/>
</calcChain>
</file>

<file path=xl/sharedStrings.xml><?xml version="1.0" encoding="utf-8"?>
<sst xmlns="http://schemas.openxmlformats.org/spreadsheetml/2006/main" count="426" uniqueCount="161">
  <si>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</si>
  <si>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</si>
  <si>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</si>
  <si>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</si>
  <si>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</si>
  <si>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</si>
  <si>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</si>
  <si>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</si>
  <si>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</si>
  <si>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</si>
  <si>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</si>
  <si>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</si>
  <si>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</si>
  <si>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</si>
  <si>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</si>
  <si>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</si>
  <si>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</si>
  <si>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</si>
  <si>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</si>
  <si>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</si>
  <si>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</si>
  <si>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</si>
  <si>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</si>
  <si>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</si>
  <si>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</si>
  <si>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</si>
  <si>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</si>
  <si>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</si>
  <si>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</si>
  <si>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</si>
  <si>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</si>
  <si>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</si>
  <si>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</si>
  <si>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</si>
  <si>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</si>
  <si>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</si>
  <si>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</si>
  <si>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</si>
  <si>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</si>
  <si>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</si>
  <si>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</si>
  <si>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</si>
  <si>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</si>
  <si>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</si>
  <si>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</si>
  <si>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</si>
  <si>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</si>
  <si>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</si>
  <si>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</si>
  <si>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</si>
  <si>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</si>
  <si>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</si>
  <si>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</si>
  <si>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</si>
  <si>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</si>
  <si>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</si>
  <si>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</si>
  <si>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</si>
  <si>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</si>
  <si>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</si>
  <si>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</si>
  <si>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</si>
  <si>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</si>
  <si>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</si>
  <si>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</si>
  <si>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</si>
  <si>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</si>
  <si>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</si>
  <si>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</si>
  <si>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</si>
  <si>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</si>
  <si>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</si>
  <si>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</si>
  <si>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</si>
  <si>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</si>
  <si>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</si>
  <si>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</si>
  <si>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</si>
  <si>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</si>
  <si>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</si>
  <si>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</si>
  <si>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</si>
  <si>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</si>
  <si>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</si>
  <si>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</si>
  <si>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</si>
  <si>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</si>
  <si>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</si>
  <si>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</si>
  <si>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</si>
  <si>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</si>
  <si>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</si>
  <si>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</si>
  <si>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</si>
  <si>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</si>
  <si>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</si>
  <si>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</si>
  <si>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</si>
  <si>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</si>
  <si>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</si>
  <si>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</si>
  <si>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</si>
  <si>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</si>
  <si>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</si>
  <si>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</si>
  <si>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</si>
  <si>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</si>
  <si>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</si>
  <si>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</si>
  <si>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</si>
  <si>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</si>
  <si>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</si>
  <si>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</si>
  <si>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</si>
  <si>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</si>
  <si>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</si>
  <si>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</si>
  <si>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</si>
  <si>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</si>
  <si>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</si>
  <si>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</si>
  <si>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</si>
  <si>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</si>
  <si>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</si>
  <si>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</si>
  <si>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</si>
  <si>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</si>
  <si>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</si>
  <si>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</si>
  <si>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</si>
  <si>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</si>
  <si>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</si>
  <si>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</si>
  <si>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</si>
  <si>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</si>
  <si>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</si>
  <si>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</si>
  <si>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</si>
  <si>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</si>
  <si>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</si>
  <si>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</si>
  <si>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KEEWAY</t>
  </si>
  <si>
    <t>OTHER ttl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</si>
  <si>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</si>
  <si>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</si>
  <si>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</si>
  <si>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</si>
  <si>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</si>
  <si>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</si>
  <si>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</si>
  <si>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EFUN</t>
  </si>
  <si>
    <t>New* MOPEDS - Top 10 Makes - 2022 YTD</t>
  </si>
  <si>
    <t>New* MOTORCYCLE - Top 10 Makes - 2022 YTD</t>
  </si>
  <si>
    <t/>
  </si>
  <si>
    <t>TORQ</t>
  </si>
  <si>
    <t>GAS GAS</t>
  </si>
  <si>
    <t>FIRST REGISTRATIONS of NEW* MC, TOP10 BRANDS NOVEMBER 2022</t>
  </si>
  <si>
    <t>FIRST REGISTRATIONS MP, TOP10 BRANDS NOVEMBER 2022</t>
  </si>
  <si>
    <t>NOVEMBER</t>
  </si>
  <si>
    <t>JANUARY-NOVEMBER</t>
  </si>
  <si>
    <t>January -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</si>
</sst>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56"/>
    <xf numFmtId="165" fontId="29" fillId="0" borderId="0" xfId="62" applyNumberFormat="1"/>
    <xf numFmtId="0" fontId="32" fillId="0" borderId="0" xfId="0" applyFont="1"/>
    <xf numFmtId="0" fontId="32" fillId="0" borderId="0" xfId="0" applyFont="1" applyAlignment="1">
      <alignment wrapText="1"/>
    </xf>
    <xf numFmtId="0" fontId="41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6" fontId="10" fillId="0" borderId="10" xfId="36" applyNumberFormat="1" applyFont="1" applyBorder="1" applyAlignment="1">
      <alignment wrapText="1"/>
    </xf>
    <xf numFmtId="0" fontId="31" fillId="0" borderId="0" xfId="57" applyFont="1"/>
    <xf numFmtId="165" fontId="2" fillId="0" borderId="0" xfId="61" applyNumberFormat="1"/>
    <xf numFmtId="0" fontId="2" fillId="0" borderId="0" xfId="0" applyFont="1"/>
    <xf numFmtId="0" fontId="32" fillId="0" borderId="0" xfId="0" applyFont="1" applyAlignment="1">
      <alignment horizontal="left" wrapText="1"/>
    </xf>
    <xf numFmtId="166" fontId="2" fillId="0" borderId="0" xfId="36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166" fontId="2" fillId="0" borderId="0" xfId="36" applyNumberFormat="1" applyAlignment="1">
      <alignment horizontal="center" vertical="center"/>
    </xf>
    <xf numFmtId="166" fontId="42" fillId="24" borderId="16" xfId="36" applyNumberFormat="1" applyFont="1" applyFill="1" applyBorder="1" applyAlignment="1">
      <alignment horizontal="center"/>
    </xf>
    <xf numFmtId="166" fontId="42" fillId="24" borderId="17" xfId="36" applyNumberFormat="1" applyFont="1" applyFill="1" applyBorder="1" applyAlignment="1">
      <alignment horizontal="left"/>
    </xf>
    <xf numFmtId="0" fontId="42" fillId="24" borderId="17" xfId="0" applyFont="1" applyFill="1" applyBorder="1"/>
    <xf numFmtId="0" fontId="42" fillId="24" borderId="18" xfId="0" applyFont="1" applyFill="1" applyBorder="1"/>
    <xf numFmtId="166" fontId="43" fillId="24" borderId="19" xfId="36" applyNumberFormat="1" applyFont="1" applyFill="1" applyBorder="1" applyAlignment="1">
      <alignment horizontal="center"/>
    </xf>
    <xf numFmtId="166" fontId="43" fillId="24" borderId="19" xfId="36" applyNumberFormat="1" applyFont="1" applyFill="1" applyBorder="1" applyAlignment="1">
      <alignment horizontal="left"/>
    </xf>
    <xf numFmtId="0" fontId="43" fillId="24" borderId="19" xfId="0" applyFont="1" applyFill="1" applyBorder="1"/>
    <xf numFmtId="166" fontId="10" fillId="0" borderId="20" xfId="36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166" fontId="10" fillId="0" borderId="23" xfId="36" applyNumberFormat="1" applyFont="1" applyBorder="1" applyAlignment="1">
      <alignment wrapText="1"/>
    </xf>
    <xf numFmtId="0" fontId="0" fillId="0" borderId="23" xfId="0" applyBorder="1"/>
    <xf numFmtId="0" fontId="2" fillId="0" borderId="21" xfId="0" applyFont="1" applyBorder="1"/>
    <xf numFmtId="166" fontId="10" fillId="0" borderId="24" xfId="36" applyNumberFormat="1" applyFont="1" applyBorder="1" applyAlignment="1">
      <alignment wrapText="1"/>
    </xf>
    <xf numFmtId="0" fontId="2" fillId="0" borderId="24" xfId="0" applyFont="1" applyBorder="1"/>
    <xf numFmtId="0" fontId="0" fillId="0" borderId="24" xfId="0" applyBorder="1"/>
    <xf numFmtId="166" fontId="42" fillId="24" borderId="20" xfId="36" applyNumberFormat="1" applyFont="1" applyFill="1" applyBorder="1" applyAlignment="1">
      <alignment wrapText="1"/>
    </xf>
    <xf numFmtId="0" fontId="42" fillId="24" borderId="21" xfId="0" applyFont="1" applyFill="1" applyBorder="1"/>
    <xf numFmtId="0" fontId="42" fillId="24" borderId="22" xfId="0" applyFont="1" applyFill="1" applyBorder="1"/>
    <xf numFmtId="166" fontId="42" fillId="24" borderId="19" xfId="36" applyNumberFormat="1" applyFont="1" applyFill="1" applyBorder="1" applyAlignment="1">
      <alignment wrapText="1"/>
    </xf>
    <xf numFmtId="0" fontId="42" fillId="24" borderId="19" xfId="0" applyFont="1" applyFill="1" applyBorder="1"/>
    <xf numFmtId="166" fontId="6" fillId="25" borderId="20" xfId="36" applyNumberFormat="1" applyFont="1" applyFill="1" applyBorder="1"/>
    <xf numFmtId="10" fontId="6" fillId="25" borderId="21" xfId="61" applyNumberFormat="1" applyFont="1" applyFill="1" applyBorder="1"/>
    <xf numFmtId="166" fontId="6" fillId="25" borderId="22" xfId="0" applyNumberFormat="1" applyFont="1" applyFill="1" applyBorder="1"/>
    <xf numFmtId="166" fontId="6" fillId="25" borderId="25" xfId="36" applyNumberFormat="1" applyFont="1" applyFill="1" applyBorder="1"/>
    <xf numFmtId="165" fontId="6" fillId="25" borderId="26" xfId="61" applyNumberFormat="1" applyFont="1" applyFill="1" applyBorder="1"/>
    <xf numFmtId="165" fontId="6" fillId="25" borderId="27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166" fontId="42" fillId="24" borderId="19" xfId="36" applyNumberFormat="1" applyFont="1" applyFill="1" applyBorder="1" applyAlignment="1">
      <alignment horizontal="center" vertical="center"/>
    </xf>
    <xf numFmtId="165" fontId="44" fillId="24" borderId="19" xfId="61" applyNumberFormat="1" applyFont="1" applyFill="1" applyBorder="1" applyAlignment="1">
      <alignment horizontal="center" vertical="center" shrinkToFit="1"/>
    </xf>
    <xf numFmtId="166" fontId="43" fillId="24" borderId="19" xfId="36" applyNumberFormat="1" applyFont="1" applyFill="1" applyBorder="1" applyAlignment="1">
      <alignment horizontal="center" vertical="center" wrapText="1"/>
    </xf>
    <xf numFmtId="165" fontId="44" fillId="24" borderId="19" xfId="61" applyNumberFormat="1" applyFont="1" applyFill="1" applyBorder="1" applyAlignment="1">
      <alignment horizontal="center" vertical="center" wrapText="1" shrinkToFit="1"/>
    </xf>
    <xf numFmtId="0" fontId="42" fillId="24" borderId="19" xfId="0" applyFont="1" applyFill="1" applyBorder="1" applyAlignment="1">
      <alignment horizontal="center" vertical="center" wrapText="1"/>
    </xf>
    <xf numFmtId="166" fontId="28" fillId="0" borderId="23" xfId="36" applyNumberFormat="1" applyFont="1" applyBorder="1" applyAlignment="1">
      <alignment wrapText="1"/>
    </xf>
    <xf numFmtId="166" fontId="2" fillId="0" borderId="23" xfId="36" applyNumberFormat="1" applyBorder="1"/>
    <xf numFmtId="165" fontId="10" fillId="0" borderId="23" xfId="61" applyNumberFormat="1" applyFont="1" applyBorder="1" applyAlignment="1">
      <alignment horizontal="right" wrapText="1"/>
    </xf>
    <xf numFmtId="166" fontId="28" fillId="0" borderId="24" xfId="36" applyNumberFormat="1" applyFont="1" applyFill="1" applyBorder="1" applyAlignment="1">
      <alignment wrapText="1"/>
    </xf>
    <xf numFmtId="166" fontId="2" fillId="0" borderId="24" xfId="36" applyNumberFormat="1" applyFill="1" applyBorder="1"/>
    <xf numFmtId="165" fontId="10" fillId="0" borderId="24" xfId="61" applyNumberFormat="1" applyFont="1" applyFill="1" applyBorder="1" applyAlignment="1">
      <alignment horizontal="right" wrapText="1"/>
    </xf>
    <xf numFmtId="166" fontId="10" fillId="0" borderId="24" xfId="36" applyNumberFormat="1" applyFont="1" applyFill="1" applyBorder="1" applyAlignment="1">
      <alignment wrapText="1"/>
    </xf>
    <xf numFmtId="166" fontId="42" fillId="24" borderId="28" xfId="36" applyNumberFormat="1" applyFont="1" applyFill="1" applyBorder="1"/>
    <xf numFmtId="165" fontId="42" fillId="24" borderId="28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3" xfId="36" applyNumberFormat="1" applyFont="1" applyFill="1" applyBorder="1" applyAlignment="1">
      <alignment horizontal="center"/>
    </xf>
    <xf numFmtId="166" fontId="43" fillId="24" borderId="23" xfId="36" applyNumberFormat="1" applyFont="1" applyFill="1" applyBorder="1" applyAlignment="1">
      <alignment horizontal="left"/>
    </xf>
    <xf numFmtId="0" fontId="43" fillId="24" borderId="23" xfId="0" applyFont="1" applyFill="1" applyBorder="1"/>
    <xf numFmtId="0" fontId="43" fillId="24" borderId="16" xfId="0" applyFont="1" applyFill="1" applyBorder="1"/>
    <xf numFmtId="166" fontId="28" fillId="0" borderId="29" xfId="36" applyNumberFormat="1" applyFont="1" applyBorder="1" applyAlignment="1">
      <alignment wrapText="1"/>
    </xf>
    <xf numFmtId="0" fontId="0" fillId="0" borderId="29" xfId="0" applyBorder="1"/>
    <xf numFmtId="0" fontId="0" fillId="0" borderId="20" xfId="0" applyBorder="1"/>
    <xf numFmtId="0" fontId="2" fillId="0" borderId="29" xfId="0" applyFont="1" applyBorder="1"/>
    <xf numFmtId="166" fontId="42" fillId="24" borderId="29" xfId="36" applyNumberFormat="1" applyFont="1" applyFill="1" applyBorder="1" applyAlignment="1">
      <alignment wrapText="1"/>
    </xf>
    <xf numFmtId="0" fontId="42" fillId="24" borderId="29" xfId="0" applyFont="1" applyFill="1" applyBorder="1"/>
    <xf numFmtId="0" fontId="42" fillId="24" borderId="20" xfId="0" applyFont="1" applyFill="1" applyBorder="1"/>
    <xf numFmtId="166" fontId="6" fillId="25" borderId="29" xfId="36" applyNumberFormat="1" applyFont="1" applyFill="1" applyBorder="1"/>
    <xf numFmtId="10" fontId="6" fillId="25" borderId="29" xfId="61" applyNumberFormat="1" applyFont="1" applyFill="1" applyBorder="1"/>
    <xf numFmtId="166" fontId="6" fillId="25" borderId="20" xfId="0" applyNumberFormat="1" applyFont="1" applyFill="1" applyBorder="1"/>
    <xf numFmtId="166" fontId="6" fillId="25" borderId="24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Alignment="1">
      <alignment vertical="center"/>
    </xf>
    <xf numFmtId="165" fontId="45" fillId="24" borderId="19" xfId="61" applyNumberFormat="1" applyFont="1" applyFill="1" applyBorder="1" applyAlignment="1">
      <alignment horizontal="center" vertical="center" shrinkToFit="1"/>
    </xf>
    <xf numFmtId="166" fontId="42" fillId="24" borderId="19" xfId="36" applyNumberFormat="1" applyFont="1" applyFill="1" applyBorder="1" applyAlignment="1">
      <alignment horizontal="center" vertical="center" wrapText="1"/>
    </xf>
    <xf numFmtId="165" fontId="45" fillId="24" borderId="19" xfId="61" applyNumberFormat="1" applyFont="1" applyFill="1" applyBorder="1" applyAlignment="1">
      <alignment horizontal="center" vertical="center" wrapText="1" shrinkToFit="1"/>
    </xf>
    <xf numFmtId="10" fontId="10" fillId="0" borderId="0" xfId="61" applyNumberFormat="1" applyFont="1" applyAlignment="1">
      <alignment horizontal="center"/>
    </xf>
    <xf numFmtId="166" fontId="10" fillId="0" borderId="0" xfId="36" applyNumberFormat="1" applyFont="1" applyAlignment="1">
      <alignment horizontal="center"/>
    </xf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4" xfId="36" applyNumberFormat="1" applyBorder="1"/>
    <xf numFmtId="165" fontId="10" fillId="0" borderId="24" xfId="61" applyNumberFormat="1" applyFont="1" applyBorder="1" applyAlignment="1">
      <alignment horizontal="right" wrapText="1"/>
    </xf>
    <xf numFmtId="166" fontId="42" fillId="24" borderId="19" xfId="36" applyNumberFormat="1" applyFont="1" applyFill="1" applyBorder="1"/>
    <xf numFmtId="165" fontId="42" fillId="24" borderId="19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42" fillId="24" borderId="19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61" applyNumberFormat="1" applyFont="1" applyBorder="1"/>
    <xf numFmtId="0" fontId="2" fillId="0" borderId="30" xfId="0" applyFont="1" applyBorder="1"/>
    <xf numFmtId="0" fontId="0" fillId="0" borderId="30" xfId="0" applyBorder="1"/>
    <xf numFmtId="165" fontId="2" fillId="0" borderId="0" xfId="61" applyNumberFormat="1" applyFont="1"/>
    <xf numFmtId="0" fontId="2" fillId="26" borderId="30" xfId="0" applyFont="1" applyFill="1" applyBorder="1"/>
    <xf numFmtId="0" fontId="0" fillId="26" borderId="30" xfId="0" applyFill="1" applyBorder="1"/>
    <xf numFmtId="0" fontId="6" fillId="25" borderId="30" xfId="0" applyFont="1" applyFill="1" applyBorder="1"/>
    <xf numFmtId="0" fontId="0" fillId="25" borderId="30" xfId="0" applyFill="1" applyBorder="1"/>
    <xf numFmtId="165" fontId="0" fillId="26" borderId="30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166" fontId="42" fillId="24" borderId="30" xfId="36" applyNumberFormat="1" applyFont="1" applyFill="1" applyBorder="1" applyAlignment="1">
      <alignment horizontal="center" vertical="center"/>
    </xf>
    <xf numFmtId="165" fontId="45" fillId="24" borderId="30" xfId="61" applyNumberFormat="1" applyFont="1" applyFill="1" applyBorder="1" applyAlignment="1">
      <alignment horizontal="center" vertical="center" shrinkToFit="1"/>
    </xf>
    <xf numFmtId="166" fontId="42" fillId="24" borderId="30" xfId="36" applyNumberFormat="1" applyFont="1" applyFill="1" applyBorder="1" applyAlignment="1">
      <alignment horizontal="center" vertical="center" wrapText="1"/>
    </xf>
    <xf numFmtId="165" fontId="45" fillId="24" borderId="30" xfId="61" applyNumberFormat="1" applyFont="1" applyFill="1" applyBorder="1" applyAlignment="1">
      <alignment horizontal="center" vertical="center" wrapText="1" shrinkToFit="1"/>
    </xf>
    <xf numFmtId="0" fontId="42" fillId="24" borderId="30" xfId="0" applyFont="1" applyFill="1" applyBorder="1" applyAlignment="1">
      <alignment horizontal="center" vertical="center" wrapText="1"/>
    </xf>
    <xf numFmtId="166" fontId="10" fillId="0" borderId="30" xfId="36" applyNumberFormat="1" applyFont="1" applyBorder="1" applyAlignment="1">
      <alignment vertical="center" wrapText="1"/>
    </xf>
    <xf numFmtId="166" fontId="2" fillId="0" borderId="30" xfId="36" applyNumberFormat="1" applyBorder="1" applyAlignment="1">
      <alignment vertical="center"/>
    </xf>
    <xf numFmtId="165" fontId="10" fillId="0" borderId="30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2" xfId="0" applyBorder="1"/>
    <xf numFmtId="0" fontId="0" fillId="0" borderId="14" xfId="0" applyBorder="1"/>
    <xf numFmtId="0" fontId="0" fillId="0" borderId="0" xfId="0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1" fillId="0" borderId="0" xfId="57" applyFont="1" applyAlignment="1">
      <alignment vertical="center" wrapText="1"/>
    </xf>
    <xf numFmtId="0" fontId="34" fillId="0" borderId="0" xfId="54" applyFont="1" applyAlignment="1">
      <alignment horizontal="center" vertical="center"/>
    </xf>
    <xf numFmtId="0" fontId="46" fillId="24" borderId="30" xfId="54" applyFont="1" applyFill="1" applyBorder="1" applyAlignment="1">
      <alignment horizontal="center" vertical="center" wrapText="1"/>
    </xf>
    <xf numFmtId="0" fontId="46" fillId="24" borderId="30" xfId="54" applyFont="1" applyFill="1" applyBorder="1" applyAlignment="1">
      <alignment horizontal="center" vertical="center"/>
    </xf>
    <xf numFmtId="0" fontId="46" fillId="24" borderId="30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47" fillId="24" borderId="30" xfId="54" applyFont="1" applyFill="1" applyBorder="1" applyAlignment="1">
      <alignment horizontal="center" vertical="center" wrapText="1"/>
    </xf>
    <xf numFmtId="0" fontId="31" fillId="0" borderId="30" xfId="54" applyFont="1" applyBorder="1" applyAlignment="1">
      <alignment horizontal="center" vertical="center"/>
    </xf>
    <xf numFmtId="0" fontId="31" fillId="0" borderId="30" xfId="54" applyFont="1" applyBorder="1" applyAlignment="1">
      <alignment vertical="center"/>
    </xf>
    <xf numFmtId="3" fontId="31" fillId="0" borderId="30" xfId="54" applyNumberFormat="1" applyFont="1" applyBorder="1" applyAlignment="1">
      <alignment vertical="center"/>
    </xf>
    <xf numFmtId="10" fontId="31" fillId="0" borderId="30" xfId="62" applyNumberFormat="1" applyFont="1" applyBorder="1" applyAlignment="1">
      <alignment vertical="center"/>
    </xf>
    <xf numFmtId="0" fontId="47" fillId="24" borderId="30" xfId="54" applyFont="1" applyFill="1" applyBorder="1" applyAlignment="1">
      <alignment horizontal="center" vertical="center"/>
    </xf>
    <xf numFmtId="0" fontId="31" fillId="27" borderId="30" xfId="54" applyFont="1" applyFill="1" applyBorder="1" applyAlignment="1">
      <alignment horizontal="center" vertical="center"/>
    </xf>
    <xf numFmtId="0" fontId="31" fillId="27" borderId="30" xfId="54" applyFont="1" applyFill="1" applyBorder="1" applyAlignment="1">
      <alignment vertical="center"/>
    </xf>
    <xf numFmtId="3" fontId="31" fillId="27" borderId="30" xfId="54" applyNumberFormat="1" applyFont="1" applyFill="1" applyBorder="1" applyAlignment="1">
      <alignment vertical="center"/>
    </xf>
    <xf numFmtId="10" fontId="31" fillId="27" borderId="30" xfId="62" applyNumberFormat="1" applyFont="1" applyFill="1" applyBorder="1" applyAlignment="1">
      <alignment vertical="center"/>
    </xf>
    <xf numFmtId="0" fontId="31" fillId="0" borderId="30" xfId="56" applyFont="1" applyBorder="1"/>
    <xf numFmtId="0" fontId="31" fillId="0" borderId="30" xfId="54" applyFont="1" applyBorder="1"/>
    <xf numFmtId="3" fontId="1" fillId="0" borderId="30" xfId="0" applyNumberFormat="1" applyFont="1" applyBorder="1" applyAlignment="1">
      <alignment horizontal="right"/>
    </xf>
    <xf numFmtId="165" fontId="31" fillId="0" borderId="30" xfId="62" applyNumberFormat="1" applyFont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30" xfId="54" applyFont="1" applyFill="1" applyBorder="1"/>
    <xf numFmtId="3" fontId="1" fillId="27" borderId="30" xfId="0" applyNumberFormat="1" applyFont="1" applyFill="1" applyBorder="1" applyAlignment="1">
      <alignment horizontal="right"/>
    </xf>
    <xf numFmtId="165" fontId="31" fillId="27" borderId="30" xfId="62" applyNumberFormat="1" applyFont="1" applyFill="1" applyBorder="1"/>
    <xf numFmtId="165" fontId="31" fillId="0" borderId="33" xfId="62" applyNumberFormat="1" applyFont="1" applyBorder="1"/>
    <xf numFmtId="165" fontId="31" fillId="0" borderId="34" xfId="62" applyNumberFormat="1" applyFont="1" applyBorder="1"/>
    <xf numFmtId="0" fontId="31" fillId="27" borderId="30" xfId="56" applyFont="1" applyFill="1" applyBorder="1"/>
    <xf numFmtId="3" fontId="31" fillId="27" borderId="30" xfId="56" applyNumberFormat="1" applyFont="1" applyFill="1" applyBorder="1"/>
    <xf numFmtId="165" fontId="31" fillId="0" borderId="35" xfId="61" applyNumberFormat="1" applyFont="1" applyBorder="1"/>
    <xf numFmtId="165" fontId="31" fillId="0" borderId="36" xfId="61" applyNumberFormat="1" applyFont="1" applyBorder="1"/>
    <xf numFmtId="0" fontId="35" fillId="25" borderId="30" xfId="56" applyFont="1" applyFill="1" applyBorder="1"/>
    <xf numFmtId="0" fontId="31" fillId="25" borderId="30" xfId="56" applyFont="1" applyFill="1" applyBorder="1"/>
    <xf numFmtId="3" fontId="40" fillId="25" borderId="30" xfId="54" applyNumberFormat="1" applyFont="1" applyFill="1" applyBorder="1"/>
    <xf numFmtId="165" fontId="40" fillId="25" borderId="30" xfId="54" applyNumberFormat="1" applyFont="1" applyFill="1" applyBorder="1"/>
    <xf numFmtId="165" fontId="40" fillId="25" borderId="30" xfId="62" applyNumberFormat="1" applyFont="1" applyFill="1" applyBorder="1"/>
    <xf numFmtId="0" fontId="1" fillId="0" borderId="30" xfId="0" applyFont="1" applyBorder="1"/>
    <xf numFmtId="0" fontId="1" fillId="27" borderId="30" xfId="0" applyFont="1" applyFill="1" applyBorder="1"/>
    <xf numFmtId="0" fontId="37" fillId="25" borderId="30" xfId="56" applyFont="1" applyFill="1" applyBorder="1" applyAlignment="1">
      <alignment horizontal="center"/>
    </xf>
    <xf numFmtId="3" fontId="37" fillId="25" borderId="30" xfId="56" applyNumberFormat="1" applyFont="1" applyFill="1" applyBorder="1"/>
    <xf numFmtId="165" fontId="37" fillId="25" borderId="30" xfId="62" applyNumberFormat="1" applyFont="1" applyFill="1" applyBorder="1"/>
    <xf numFmtId="165" fontId="35" fillId="25" borderId="30" xfId="62" applyNumberFormat="1" applyFont="1" applyFill="1" applyBorder="1"/>
    <xf numFmtId="0" fontId="48" fillId="24" borderId="30" xfId="56" applyFont="1" applyFill="1" applyBorder="1" applyAlignment="1">
      <alignment horizontal="center"/>
    </xf>
    <xf numFmtId="3" fontId="46" fillId="24" borderId="30" xfId="54" applyNumberFormat="1" applyFont="1" applyFill="1" applyBorder="1" applyAlignment="1">
      <alignment vertical="center"/>
    </xf>
    <xf numFmtId="9" fontId="46" fillId="24" borderId="30" xfId="62" applyFont="1" applyFill="1" applyBorder="1" applyAlignment="1">
      <alignment vertical="center"/>
    </xf>
    <xf numFmtId="165" fontId="46" fillId="24" borderId="30" xfId="54" applyNumberFormat="1" applyFont="1" applyFill="1" applyBorder="1" applyAlignment="1">
      <alignment vertical="center"/>
    </xf>
    <xf numFmtId="0" fontId="36" fillId="0" borderId="0" xfId="57" applyFont="1" applyAlignment="1">
      <alignment horizontal="left"/>
    </xf>
    <xf numFmtId="0" fontId="36" fillId="0" borderId="0" xfId="57" applyFont="1" applyAlignment="1">
      <alignment horizontal="left" wrapText="1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30" xfId="56" applyFont="1" applyFill="1" applyBorder="1"/>
    <xf numFmtId="3" fontId="46" fillId="24" borderId="30" xfId="54" applyNumberFormat="1" applyFont="1" applyFill="1" applyBorder="1"/>
    <xf numFmtId="165" fontId="46" fillId="24" borderId="30" xfId="54" applyNumberFormat="1" applyFont="1" applyFill="1" applyBorder="1"/>
    <xf numFmtId="165" fontId="46" fillId="24" borderId="30" xfId="62" applyNumberFormat="1" applyFont="1" applyFill="1" applyBorder="1"/>
    <xf numFmtId="0" fontId="46" fillId="24" borderId="30" xfId="56" applyFont="1" applyFill="1" applyBorder="1" applyAlignment="1">
      <alignment horizontal="center"/>
    </xf>
    <xf numFmtId="9" fontId="46" fillId="24" borderId="30" xfId="62" applyFont="1" applyFill="1" applyBorder="1"/>
    <xf numFmtId="0" fontId="47" fillId="24" borderId="30" xfId="56" applyFont="1" applyFill="1" applyBorder="1"/>
    <xf numFmtId="0" fontId="38" fillId="0" borderId="0" xfId="57" applyFont="1"/>
    <xf numFmtId="0" fontId="43" fillId="24" borderId="30" xfId="0" applyFont="1" applyFill="1" applyBorder="1"/>
    <xf numFmtId="166" fontId="43" fillId="24" borderId="30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30" xfId="0" applyFont="1" applyFill="1" applyBorder="1"/>
    <xf numFmtId="165" fontId="2" fillId="26" borderId="30" xfId="61" applyNumberFormat="1" applyFill="1" applyBorder="1"/>
    <xf numFmtId="165" fontId="2" fillId="26" borderId="30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5" fontId="44" fillId="24" borderId="30" xfId="61" applyNumberFormat="1" applyFont="1" applyFill="1" applyBorder="1" applyAlignment="1">
      <alignment horizontal="center" vertical="center" shrinkToFit="1"/>
    </xf>
    <xf numFmtId="166" fontId="43" fillId="24" borderId="30" xfId="36" applyNumberFormat="1" applyFont="1" applyFill="1" applyBorder="1" applyAlignment="1">
      <alignment horizontal="center" vertical="center" wrapText="1"/>
    </xf>
    <xf numFmtId="165" fontId="44" fillId="24" borderId="30" xfId="61" applyNumberFormat="1" applyFont="1" applyFill="1" applyBorder="1" applyAlignment="1">
      <alignment horizontal="center" vertical="center" wrapText="1" shrinkToFit="1"/>
    </xf>
    <xf numFmtId="166" fontId="10" fillId="0" borderId="30" xfId="36" applyNumberFormat="1" applyFont="1" applyBorder="1" applyAlignment="1">
      <alignment wrapText="1"/>
    </xf>
    <xf numFmtId="0" fontId="36" fillId="0" borderId="13" xfId="57" applyFont="1" applyBorder="1" applyAlignment="1">
      <alignment horizontal="left"/>
    </xf>
    <xf numFmtId="0" fontId="0" fillId="0" borderId="15" xfId="0" applyBorder="1"/>
    <xf numFmtId="0" fontId="2" fillId="0" borderId="15" xfId="0" applyFont="1" applyBorder="1"/>
    <xf numFmtId="0" fontId="10" fillId="0" borderId="15" xfId="0" applyFont="1" applyBorder="1"/>
    <xf numFmtId="0" fontId="49" fillId="0" borderId="15" xfId="0" applyFont="1" applyBorder="1"/>
    <xf numFmtId="9" fontId="0" fillId="0" borderId="0" xfId="0" applyNumberFormat="1"/>
    <xf numFmtId="0" fontId="8" fillId="0" borderId="0" xfId="56" applyFont="1" applyAlignment="1">
      <alignment horizontal="center" vertical="center" wrapText="1"/>
    </xf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0" fontId="47" fillId="24" borderId="30" xfId="54" applyFont="1" applyFill="1" applyBorder="1" applyAlignment="1">
      <alignment horizontal="center" vertical="center"/>
    </xf>
    <xf numFmtId="165" fontId="31" fillId="0" borderId="30" xfId="62" applyNumberFormat="1" applyFont="1" applyBorder="1" applyAlignment="1">
      <alignment vertical="center"/>
    </xf>
    <xf numFmtId="165" fontId="31" fillId="27" borderId="30" xfId="62" applyNumberFormat="1" applyFont="1" applyFill="1" applyBorder="1" applyAlignment="1">
      <alignment vertical="center"/>
    </xf>
    <xf numFmtId="0" fontId="2" fillId="0" borderId="0" xfId="54" applyFont="1"/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30" fillId="0" borderId="0" xfId="56" applyFont="1"/>
    <xf numFmtId="166" fontId="43" fillId="24" borderId="30" xfId="36" applyNumberFormat="1" applyFont="1" applyFill="1" applyBorder="1" applyAlignment="1">
      <alignment horizontal="center"/>
    </xf>
    <xf numFmtId="166" fontId="43" fillId="24" borderId="11" xfId="36" applyNumberFormat="1" applyFont="1" applyFill="1" applyBorder="1" applyAlignment="1">
      <alignment horizontal="center"/>
    </xf>
    <xf numFmtId="166" fontId="43" fillId="24" borderId="10" xfId="36" applyNumberFormat="1" applyFont="1" applyFill="1" applyBorder="1" applyAlignment="1">
      <alignment horizontal="center"/>
    </xf>
    <xf numFmtId="0" fontId="43" fillId="24" borderId="10" xfId="0" applyFont="1" applyFill="1" applyBorder="1"/>
    <xf numFmtId="166" fontId="42" fillId="24" borderId="30" xfId="36" applyNumberFormat="1" applyFont="1" applyFill="1" applyBorder="1" applyAlignment="1">
      <alignment wrapText="1"/>
    </xf>
    <xf numFmtId="166" fontId="43" fillId="24" borderId="10" xfId="36" applyNumberFormat="1" applyFont="1" applyFill="1" applyBorder="1" applyAlignment="1">
      <alignment wrapText="1"/>
    </xf>
    <xf numFmtId="166" fontId="2" fillId="25" borderId="30" xfId="36" applyNumberFormat="1" applyFill="1" applyBorder="1"/>
    <xf numFmtId="10" fontId="2" fillId="25" borderId="30" xfId="61" applyNumberFormat="1" applyFont="1" applyFill="1" applyBorder="1"/>
    <xf numFmtId="166" fontId="2" fillId="25" borderId="30" xfId="0" applyNumberFormat="1" applyFont="1" applyFill="1" applyBorder="1"/>
    <xf numFmtId="165" fontId="2" fillId="25" borderId="30" xfId="61" applyNumberFormat="1" applyFont="1" applyFill="1" applyBorder="1"/>
    <xf numFmtId="166" fontId="2" fillId="0" borderId="30" xfId="36" applyNumberFormat="1" applyBorder="1"/>
    <xf numFmtId="165" fontId="10" fillId="0" borderId="30" xfId="61" applyNumberFormat="1" applyFont="1" applyBorder="1" applyAlignment="1">
      <alignment horizontal="right" wrapText="1"/>
    </xf>
    <xf numFmtId="166" fontId="43" fillId="24" borderId="30" xfId="36" applyNumberFormat="1" applyFont="1" applyFill="1" applyBorder="1"/>
    <xf numFmtId="165" fontId="43" fillId="24" borderId="30" xfId="6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44" fillId="24" borderId="30" xfId="0" applyFont="1" applyFill="1" applyBorder="1"/>
    <xf numFmtId="0" fontId="50" fillId="25" borderId="30" xfId="0" applyFont="1" applyFill="1" applyBorder="1"/>
    <xf numFmtId="0" fontId="44" fillId="25" borderId="30" xfId="0" applyFont="1" applyFill="1" applyBorder="1" applyAlignment="1">
      <alignment horizontal="center"/>
    </xf>
    <xf numFmtId="0" fontId="8" fillId="0" borderId="30" xfId="0" applyFont="1" applyBorder="1"/>
    <xf numFmtId="0" fontId="45" fillId="24" borderId="30" xfId="0" applyFont="1" applyFill="1" applyBorder="1"/>
    <xf numFmtId="0" fontId="50" fillId="25" borderId="30" xfId="0" applyFont="1" applyFill="1" applyBorder="1" applyAlignment="1">
      <alignment horizontal="center"/>
    </xf>
    <xf numFmtId="0" fontId="8" fillId="26" borderId="30" xfId="0" applyFont="1" applyFill="1" applyBorder="1"/>
    <xf numFmtId="165" fontId="8" fillId="26" borderId="30" xfId="61" applyNumberFormat="1" applyFont="1" applyFill="1" applyBorder="1"/>
    <xf numFmtId="164" fontId="0" fillId="0" borderId="0" xfId="36" applyFont="1"/>
    <xf numFmtId="0" fontId="8" fillId="25" borderId="30" xfId="0" applyFont="1" applyFill="1" applyBorder="1"/>
    <xf numFmtId="0" fontId="8" fillId="25" borderId="30" xfId="0" applyFont="1" applyFill="1" applyBorder="1" applyAlignment="1">
      <alignment horizontal="center"/>
    </xf>
    <xf numFmtId="0" fontId="3" fillId="0" borderId="30" xfId="56" applyBorder="1"/>
    <xf numFmtId="166" fontId="10" fillId="0" borderId="37" xfId="36" applyNumberFormat="1" applyFont="1" applyBorder="1" applyAlignment="1">
      <alignment wrapText="1"/>
    </xf>
    <xf numFmtId="168" fontId="2" fillId="0" borderId="37" xfId="36" applyNumberFormat="1" applyBorder="1"/>
    <xf numFmtId="165" fontId="10" fillId="0" borderId="37" xfId="61" applyNumberFormat="1" applyFont="1" applyBorder="1" applyAlignment="1">
      <alignment horizontal="right" wrapText="1"/>
    </xf>
    <xf numFmtId="166" fontId="10" fillId="0" borderId="38" xfId="36" applyNumberFormat="1" applyFont="1" applyBorder="1" applyAlignment="1">
      <alignment wrapText="1"/>
    </xf>
    <xf numFmtId="168" fontId="2" fillId="0" borderId="38" xfId="36" applyNumberFormat="1" applyBorder="1"/>
    <xf numFmtId="165" fontId="10" fillId="0" borderId="38" xfId="61" applyNumberFormat="1" applyFont="1" applyBorder="1" applyAlignment="1">
      <alignment horizontal="right" wrapText="1"/>
    </xf>
    <xf numFmtId="168" fontId="43" fillId="24" borderId="30" xfId="36" applyNumberFormat="1" applyFont="1" applyFill="1" applyBorder="1"/>
    <xf numFmtId="166" fontId="10" fillId="0" borderId="37" xfId="36" applyNumberFormat="1" applyFont="1" applyBorder="1" applyAlignment="1">
      <alignment horizontal="left" wrapText="1"/>
    </xf>
    <xf numFmtId="166" fontId="10" fillId="0" borderId="38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3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94CBEE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I-XI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102966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I-XI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0.78207369422916306</c:v>
                </c:pt>
                <c:pt idx="1">
                  <c:v>0.21792630577083696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31594861111111111"/>
          <c:h val="0.120487460313919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I-XI 2021 - 2022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I-XI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0.67809043161879057</c:v>
                </c:pt>
                <c:pt idx="1">
                  <c:v>0.32190956838120949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2467929790026247"/>
          <c:y val="0.83967855488652154"/>
          <c:w val="0.31034439478866216"/>
          <c:h val="0.12645809759409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I-XI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20269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23110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JAN-NOV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600</c:v>
                </c:pt>
                <c:pt idx="1">
                  <c:v>10080</c:v>
                </c:pt>
                <c:pt idx="2">
                  <c:v>241</c:v>
                </c:pt>
                <c:pt idx="3">
                  <c:v>3266</c:v>
                </c:pt>
                <c:pt idx="4">
                  <c:v>2782</c:v>
                </c:pt>
                <c:pt idx="5">
                  <c:v>2333</c:v>
                </c:pt>
                <c:pt idx="6">
                  <c:v>3808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JAN-NOV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5403</c:v>
                </c:pt>
                <c:pt idx="1">
                  <c:v>2115</c:v>
                </c:pt>
                <c:pt idx="2">
                  <c:v>7125</c:v>
                </c:pt>
                <c:pt idx="3">
                  <c:v>129</c:v>
                </c:pt>
                <c:pt idx="4">
                  <c:v>761</c:v>
                </c:pt>
                <c:pt idx="5">
                  <c:v>1699</c:v>
                </c:pt>
                <c:pt idx="6">
                  <c:v>4489</c:v>
                </c:pt>
                <c:pt idx="7">
                  <c:v>1264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I-XI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11677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10971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I-XI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67495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68885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I-XI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0.83351963417289687</c:v>
                </c:pt>
                <c:pt idx="1">
                  <c:v>0.16648036582710316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  <c:pt idx="10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  <c:pt idx="10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335973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zoomScale="80" zoomScaleNormal="80" workbookViewId="0">
      <selection activeCell="C18" sqref="C18"/>
    </sheetView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4" t="s">
        <v>100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6"/>
      <c r="N1" s="16"/>
    </row>
    <row r="3" spans="2:18">
      <c r="B3" s="9" t="s">
        <v>2</v>
      </c>
      <c r="N3" t="s">
        <v>59</v>
      </c>
    </row>
    <row r="5" spans="2:18">
      <c r="C5" s="10" t="s">
        <v>73</v>
      </c>
      <c r="E5" s="4"/>
      <c r="F5" s="4"/>
      <c r="G5" s="4"/>
      <c r="H5" s="4"/>
      <c r="I5" s="4"/>
    </row>
    <row r="6" spans="2:18">
      <c r="E6" s="1"/>
      <c r="F6" s="1"/>
      <c r="G6" s="1"/>
      <c r="H6" s="1"/>
      <c r="I6" s="1"/>
    </row>
    <row r="7" spans="2:18">
      <c r="B7" s="18" t="s">
        <v>107</v>
      </c>
      <c r="C7" s="11" t="s">
        <v>108</v>
      </c>
      <c r="D7" s="4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  <c r="R7" s="3"/>
    </row>
    <row r="8" spans="2:18">
      <c r="B8" s="17"/>
      <c r="D8" s="1"/>
      <c r="E8" s="3"/>
      <c r="F8" s="3"/>
      <c r="G8" s="3"/>
      <c r="H8" s="3"/>
      <c r="I8" s="3"/>
      <c r="K8" s="3"/>
      <c r="L8" s="3"/>
      <c r="M8" s="3"/>
      <c r="N8" s="3"/>
      <c r="O8" s="3"/>
      <c r="P8" s="3"/>
      <c r="Q8" s="3"/>
      <c r="R8" s="3"/>
    </row>
    <row r="9" spans="2:18">
      <c r="B9" s="18" t="s">
        <v>109</v>
      </c>
      <c r="C9" s="12" t="s">
        <v>110</v>
      </c>
      <c r="D9" s="3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</row>
    <row r="10" spans="2:18">
      <c r="B10" s="17"/>
      <c r="D10" s="3"/>
    </row>
    <row r="11" spans="2:18">
      <c r="B11" s="18" t="s">
        <v>111</v>
      </c>
      <c r="C11" s="12" t="s">
        <v>112</v>
      </c>
      <c r="D11" s="3"/>
    </row>
    <row r="12" spans="2:18">
      <c r="B12" s="17"/>
    </row>
    <row r="13" spans="2:18">
      <c r="B13" s="18" t="s">
        <v>103</v>
      </c>
      <c r="C13" s="23" t="s">
        <v>156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8">
      <c r="B14" s="17"/>
    </row>
    <row r="15" spans="2:18">
      <c r="B15" s="18" t="s">
        <v>113</v>
      </c>
      <c r="C15" s="12" t="s">
        <v>114</v>
      </c>
      <c r="D15" s="5"/>
    </row>
    <row r="16" spans="2:18">
      <c r="B16" s="17"/>
    </row>
    <row r="17" spans="2:4">
      <c r="B17" s="19" t="s">
        <v>104</v>
      </c>
      <c r="C17" s="23" t="s">
        <v>157</v>
      </c>
    </row>
    <row r="18" spans="2:4">
      <c r="B18" s="17"/>
    </row>
    <row r="19" spans="2:4">
      <c r="B19" s="19" t="s">
        <v>115</v>
      </c>
      <c r="C19" s="11" t="s">
        <v>116</v>
      </c>
    </row>
    <row r="20" spans="2:4">
      <c r="B20" s="17"/>
    </row>
    <row r="21" spans="2:4">
      <c r="B21" s="19" t="s">
        <v>105</v>
      </c>
      <c r="C21" s="11" t="s">
        <v>106</v>
      </c>
    </row>
    <row r="22" spans="2:4">
      <c r="B22" s="17"/>
    </row>
    <row r="23" spans="2:4">
      <c r="D23" s="15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80" zoomScaleNormal="80" workbookViewId="0">
      <selection activeCell="T19" sqref="T19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7" t="s">
        <v>117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T1" s="27" t="s">
        <v>120</v>
      </c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15.75" customHeight="1">
      <c r="A2" s="28" t="s">
        <v>40</v>
      </c>
      <c r="B2" s="29" t="s">
        <v>7</v>
      </c>
      <c r="C2" s="29" t="s">
        <v>8</v>
      </c>
      <c r="D2" s="30" t="s">
        <v>1</v>
      </c>
      <c r="E2" s="30" t="s">
        <v>9</v>
      </c>
      <c r="F2" s="30" t="s">
        <v>10</v>
      </c>
      <c r="G2" s="30" t="s">
        <v>11</v>
      </c>
      <c r="H2" s="30" t="s">
        <v>12</v>
      </c>
      <c r="I2" s="30" t="s">
        <v>13</v>
      </c>
      <c r="J2" s="30" t="s">
        <v>14</v>
      </c>
      <c r="K2" s="30" t="s">
        <v>15</v>
      </c>
      <c r="L2" s="30" t="s">
        <v>16</v>
      </c>
      <c r="M2" s="30" t="s">
        <v>17</v>
      </c>
      <c r="N2" s="31" t="s">
        <v>5</v>
      </c>
      <c r="T2" s="32" t="s">
        <v>6</v>
      </c>
      <c r="U2" s="33" t="s">
        <v>7</v>
      </c>
      <c r="V2" s="33" t="s">
        <v>8</v>
      </c>
      <c r="W2" s="34" t="s">
        <v>1</v>
      </c>
      <c r="X2" s="34" t="s">
        <v>9</v>
      </c>
      <c r="Y2" s="34" t="s">
        <v>10</v>
      </c>
      <c r="Z2" s="34" t="s">
        <v>11</v>
      </c>
      <c r="AA2" s="34" t="s">
        <v>12</v>
      </c>
      <c r="AB2" s="34" t="s">
        <v>13</v>
      </c>
      <c r="AC2" s="34" t="s">
        <v>14</v>
      </c>
      <c r="AD2" s="34" t="s">
        <v>15</v>
      </c>
      <c r="AE2" s="34" t="s">
        <v>16</v>
      </c>
      <c r="AF2" s="34" t="s">
        <v>17</v>
      </c>
      <c r="AG2" s="34" t="s">
        <v>5</v>
      </c>
    </row>
    <row r="3" spans="1:33" ht="15.75" customHeight="1">
      <c r="A3" s="35" t="s">
        <v>4</v>
      </c>
      <c r="B3" s="36">
        <v>3711</v>
      </c>
      <c r="C3" s="36">
        <v>5086</v>
      </c>
      <c r="D3" s="36">
        <v>9524</v>
      </c>
      <c r="E3" s="36">
        <v>9670</v>
      </c>
      <c r="F3" s="36">
        <v>10850</v>
      </c>
      <c r="G3" s="36">
        <v>10312</v>
      </c>
      <c r="H3" s="36">
        <v>9286</v>
      </c>
      <c r="I3" s="36">
        <v>7724</v>
      </c>
      <c r="J3" s="36">
        <v>5734</v>
      </c>
      <c r="K3" s="36">
        <v>4597</v>
      </c>
      <c r="L3" s="36">
        <v>4033</v>
      </c>
      <c r="M3" s="36"/>
      <c r="N3" s="37">
        <f>SUM(B3:M3)</f>
        <v>80527</v>
      </c>
      <c r="O3" s="22">
        <f>N3/N5</f>
        <v>0.78207369422916306</v>
      </c>
      <c r="T3" s="38" t="s">
        <v>4</v>
      </c>
      <c r="U3" s="39">
        <v>3151</v>
      </c>
      <c r="V3" s="39">
        <v>4251</v>
      </c>
      <c r="W3" s="39">
        <v>9315</v>
      </c>
      <c r="X3" s="39">
        <v>10452</v>
      </c>
      <c r="Y3" s="39">
        <v>10288</v>
      </c>
      <c r="Z3" s="39">
        <v>10141</v>
      </c>
      <c r="AA3" s="39">
        <v>8928</v>
      </c>
      <c r="AB3" s="39">
        <v>6896</v>
      </c>
      <c r="AC3" s="39">
        <v>5683</v>
      </c>
      <c r="AD3" s="39">
        <v>4756</v>
      </c>
      <c r="AE3" s="39">
        <v>4109</v>
      </c>
      <c r="AF3" s="39">
        <v>3983</v>
      </c>
      <c r="AG3" s="39">
        <v>81953</v>
      </c>
    </row>
    <row r="4" spans="1:33" ht="15.75" customHeight="1">
      <c r="A4" s="35" t="s">
        <v>3</v>
      </c>
      <c r="B4" s="40">
        <v>846</v>
      </c>
      <c r="C4" s="40">
        <v>1136</v>
      </c>
      <c r="D4" s="36">
        <v>2240</v>
      </c>
      <c r="E4" s="40">
        <v>2375</v>
      </c>
      <c r="F4" s="40">
        <v>2825</v>
      </c>
      <c r="G4" s="40">
        <v>2942</v>
      </c>
      <c r="H4" s="40">
        <v>2757</v>
      </c>
      <c r="I4" s="40">
        <v>2620</v>
      </c>
      <c r="J4" s="40">
        <v>1923</v>
      </c>
      <c r="K4" s="40">
        <v>1462</v>
      </c>
      <c r="L4" s="40">
        <v>1313</v>
      </c>
      <c r="M4" s="40"/>
      <c r="N4" s="37">
        <f>SUM(B4:M4)</f>
        <v>22439</v>
      </c>
      <c r="O4" s="22">
        <f>N4/N5</f>
        <v>0.21792630577083696</v>
      </c>
      <c r="T4" s="41" t="s">
        <v>3</v>
      </c>
      <c r="U4" s="42">
        <v>791</v>
      </c>
      <c r="V4" s="42">
        <v>869</v>
      </c>
      <c r="W4" s="42">
        <v>1784</v>
      </c>
      <c r="X4" s="42">
        <v>2192</v>
      </c>
      <c r="Y4" s="42">
        <v>2682</v>
      </c>
      <c r="Z4" s="42">
        <v>2888</v>
      </c>
      <c r="AA4" s="42">
        <v>2998</v>
      </c>
      <c r="AB4" s="42">
        <v>2615</v>
      </c>
      <c r="AC4" s="42">
        <v>1967</v>
      </c>
      <c r="AD4" s="42">
        <v>1475</v>
      </c>
      <c r="AE4" s="42">
        <v>1210</v>
      </c>
      <c r="AF4" s="42">
        <v>1553</v>
      </c>
      <c r="AG4" s="43">
        <v>23024</v>
      </c>
    </row>
    <row r="5" spans="1:33">
      <c r="A5" s="44" t="s">
        <v>118</v>
      </c>
      <c r="B5" s="45">
        <f>SUM(B3:B4)</f>
        <v>4557</v>
      </c>
      <c r="C5" s="45">
        <f>SUM(C3:C4)</f>
        <v>6222</v>
      </c>
      <c r="D5" s="45">
        <f>SUM(D3:D4)</f>
        <v>11764</v>
      </c>
      <c r="E5" s="45">
        <f>SUM(E3:E4)</f>
        <v>12045</v>
      </c>
      <c r="F5" s="45">
        <f t="shared" ref="F5:G5" si="0">SUM(F3:F4)</f>
        <v>13675</v>
      </c>
      <c r="G5" s="45">
        <f t="shared" si="0"/>
        <v>13254</v>
      </c>
      <c r="H5" s="45">
        <f t="shared" ref="H5:I5" si="1">SUM(H3:H4)</f>
        <v>12043</v>
      </c>
      <c r="I5" s="45">
        <f t="shared" si="1"/>
        <v>10344</v>
      </c>
      <c r="J5" s="45">
        <f t="shared" ref="J5:K5" si="2">SUM(J3:J4)</f>
        <v>7657</v>
      </c>
      <c r="K5" s="45">
        <f t="shared" si="2"/>
        <v>6059</v>
      </c>
      <c r="L5" s="45">
        <f t="shared" ref="L5" si="3">SUM(L3:L4)</f>
        <v>5346</v>
      </c>
      <c r="M5" s="45"/>
      <c r="N5" s="46">
        <f>SUM(B5:M5)</f>
        <v>102966</v>
      </c>
      <c r="O5" s="22">
        <v>1</v>
      </c>
      <c r="T5" s="47" t="s">
        <v>85</v>
      </c>
      <c r="U5" s="48">
        <v>3942</v>
      </c>
      <c r="V5" s="48">
        <v>5120</v>
      </c>
      <c r="W5" s="48">
        <v>11099</v>
      </c>
      <c r="X5" s="48">
        <v>12644</v>
      </c>
      <c r="Y5" s="48">
        <v>12970</v>
      </c>
      <c r="Z5" s="48">
        <v>13029</v>
      </c>
      <c r="AA5" s="48">
        <v>11926</v>
      </c>
      <c r="AB5" s="48">
        <v>9511</v>
      </c>
      <c r="AC5" s="48">
        <v>7650</v>
      </c>
      <c r="AD5" s="48">
        <v>6231</v>
      </c>
      <c r="AE5" s="48">
        <v>5319</v>
      </c>
      <c r="AF5" s="48">
        <v>5536</v>
      </c>
      <c r="AG5" s="48">
        <v>104977</v>
      </c>
    </row>
    <row r="6" spans="1:33" ht="15.75" customHeight="1">
      <c r="A6" s="49" t="s">
        <v>119</v>
      </c>
      <c r="B6" s="50">
        <f>B5/AF5-1</f>
        <v>-0.17684248554913296</v>
      </c>
      <c r="C6" s="50">
        <f>C5/B5-1</f>
        <v>0.36537195523370647</v>
      </c>
      <c r="D6" s="50">
        <f>D5/C5-1</f>
        <v>0.8907103825136613</v>
      </c>
      <c r="E6" s="50">
        <f>E5/D5-1</f>
        <v>2.3886433185991152E-2</v>
      </c>
      <c r="F6" s="50">
        <f t="shared" ref="F6:L6" si="4">F5/E5-1</f>
        <v>0.13532586135325864</v>
      </c>
      <c r="G6" s="50">
        <f t="shared" si="4"/>
        <v>-3.0786106032906768E-2</v>
      </c>
      <c r="H6" s="50">
        <f t="shared" si="4"/>
        <v>-9.136864342839901E-2</v>
      </c>
      <c r="I6" s="50">
        <f t="shared" si="4"/>
        <v>-0.14107780453375407</v>
      </c>
      <c r="J6" s="50">
        <f t="shared" si="4"/>
        <v>-0.25976411446249037</v>
      </c>
      <c r="K6" s="50">
        <f t="shared" si="4"/>
        <v>-0.2086979234687214</v>
      </c>
      <c r="L6" s="50">
        <f t="shared" si="4"/>
        <v>-0.11767618418880998</v>
      </c>
      <c r="M6" s="50"/>
      <c r="N6" s="51"/>
    </row>
    <row r="7" spans="1:33" ht="15.75" customHeight="1">
      <c r="A7" s="52" t="s">
        <v>121</v>
      </c>
      <c r="B7" s="53">
        <f>B5/U5-1</f>
        <v>0.15601217656012167</v>
      </c>
      <c r="C7" s="53">
        <f>C5/V5-1</f>
        <v>0.21523437500000009</v>
      </c>
      <c r="D7" s="53">
        <f>D5/W5-1</f>
        <v>5.9915307685377117E-2</v>
      </c>
      <c r="E7" s="53">
        <f>E5/X5-1</f>
        <v>-4.7374248655488782E-2</v>
      </c>
      <c r="F7" s="53">
        <f t="shared" ref="F7:L7" si="5">F5/Y5-1</f>
        <v>5.4356206630686188E-2</v>
      </c>
      <c r="G7" s="53">
        <f t="shared" si="5"/>
        <v>1.7269168777342747E-2</v>
      </c>
      <c r="H7" s="53">
        <f t="shared" si="5"/>
        <v>9.810498071440632E-3</v>
      </c>
      <c r="I7" s="53">
        <f t="shared" si="5"/>
        <v>8.7582798864472622E-2</v>
      </c>
      <c r="J7" s="53">
        <f t="shared" si="5"/>
        <v>9.1503267973847002E-4</v>
      </c>
      <c r="K7" s="53">
        <f t="shared" si="5"/>
        <v>-2.7603915904349186E-2</v>
      </c>
      <c r="L7" s="53">
        <f t="shared" si="5"/>
        <v>5.0761421319795996E-3</v>
      </c>
      <c r="M7" s="53"/>
      <c r="N7" s="54">
        <f ca="1">+N5/F13-1</f>
        <v>3.5448155187498109E-2</v>
      </c>
    </row>
    <row r="8" spans="1:33">
      <c r="A8" s="55"/>
      <c r="B8" s="56"/>
      <c r="C8" s="55"/>
      <c r="D8" s="55"/>
      <c r="E8" s="55"/>
      <c r="N8" s="7"/>
    </row>
    <row r="9" spans="1:33" ht="26.25" customHeight="1">
      <c r="A9" s="57" t="s">
        <v>6</v>
      </c>
      <c r="B9" s="58" t="s">
        <v>158</v>
      </c>
      <c r="C9" s="58"/>
      <c r="D9" s="59" t="s">
        <v>32</v>
      </c>
      <c r="E9" s="60" t="s">
        <v>159</v>
      </c>
      <c r="F9" s="60"/>
      <c r="G9" s="59" t="s">
        <v>32</v>
      </c>
      <c r="N9" s="7"/>
    </row>
    <row r="10" spans="1:33" ht="26.25" customHeight="1">
      <c r="A10" s="57"/>
      <c r="B10" s="61">
        <v>2022</v>
      </c>
      <c r="C10" s="61">
        <v>2021</v>
      </c>
      <c r="D10" s="59"/>
      <c r="E10" s="61">
        <f>B10</f>
        <v>2022</v>
      </c>
      <c r="F10" s="61">
        <f>C10</f>
        <v>2021</v>
      </c>
      <c r="G10" s="59"/>
      <c r="H10" s="8"/>
      <c r="N10" s="7"/>
    </row>
    <row r="11" spans="1:33" ht="18.75" customHeight="1">
      <c r="A11" s="62" t="s">
        <v>23</v>
      </c>
      <c r="B11" s="63">
        <f ca="1">OFFSET(A3,,COUNTA(B3:M3),,)</f>
        <v>4033</v>
      </c>
      <c r="C11" s="63">
        <f ca="1">OFFSET(T3,,COUNTA(B3:M3),,)</f>
        <v>4109</v>
      </c>
      <c r="D11" s="64">
        <f ca="1">+B11/C11-1</f>
        <v>-1.849598442443412E-2</v>
      </c>
      <c r="E11" s="63">
        <f>N3</f>
        <v>80527</v>
      </c>
      <c r="F11" s="38">
        <f ca="1">SUM(OFFSET(U3,,,,COUNTA(B3:M3)))</f>
        <v>77970</v>
      </c>
      <c r="G11" s="64">
        <f ca="1">+E11/F11-1</f>
        <v>3.2794664614595348E-2</v>
      </c>
      <c r="H11" s="8"/>
      <c r="N11" s="7"/>
    </row>
    <row r="12" spans="1:33" ht="18.75" customHeight="1">
      <c r="A12" s="65" t="s">
        <v>24</v>
      </c>
      <c r="B12" s="66">
        <f ca="1">OFFSET(A4,,COUNTA(B4:M4),,)</f>
        <v>1313</v>
      </c>
      <c r="C12" s="66">
        <f ca="1">OFFSET(T4,,COUNTA(B4:M4),,)</f>
        <v>1210</v>
      </c>
      <c r="D12" s="67">
        <f ca="1">+B12/C12-1</f>
        <v>8.5123966942148854E-2</v>
      </c>
      <c r="E12" s="66">
        <f>N4</f>
        <v>22439</v>
      </c>
      <c r="F12" s="68">
        <f ca="1">SUM(OFFSET(U4,,,,COUNTA(B4:M4)))</f>
        <v>21471</v>
      </c>
      <c r="G12" s="67">
        <f ca="1">+E12/F12-1</f>
        <v>4.5084066880909157E-2</v>
      </c>
      <c r="N12" s="7"/>
      <c r="Q12" s="23"/>
    </row>
    <row r="13" spans="1:33" ht="19.5" customHeight="1">
      <c r="A13" s="69" t="s">
        <v>5</v>
      </c>
      <c r="B13" s="69">
        <f ca="1">SUM(B11:B12)</f>
        <v>5346</v>
      </c>
      <c r="C13" s="69">
        <f ca="1">SUM(C11:C12)</f>
        <v>5319</v>
      </c>
      <c r="D13" s="70">
        <f ca="1">+B13/C13-1</f>
        <v>5.0761421319795996E-3</v>
      </c>
      <c r="E13" s="69">
        <f>SUM(E11:E12)</f>
        <v>102966</v>
      </c>
      <c r="F13" s="69">
        <f ca="1">SUM(F11:F12)</f>
        <v>99441</v>
      </c>
      <c r="G13" s="70">
        <f ca="1">+E13/F13-1</f>
        <v>3.5448155187498109E-2</v>
      </c>
      <c r="N13" s="7"/>
    </row>
    <row r="14" spans="1:33">
      <c r="A14" s="71"/>
      <c r="B14" s="56"/>
      <c r="C14" s="71"/>
      <c r="D14" s="71"/>
      <c r="E14" s="71"/>
      <c r="N14" s="7"/>
    </row>
    <row r="15" spans="1:33">
      <c r="A15" s="71"/>
      <c r="B15" s="56"/>
      <c r="C15" s="71"/>
      <c r="D15" s="71"/>
      <c r="E15" s="71"/>
      <c r="N15" s="7"/>
    </row>
    <row r="16" spans="1:33">
      <c r="A16" s="71"/>
      <c r="B16" s="56"/>
      <c r="C16" s="71"/>
      <c r="D16" s="71"/>
      <c r="E16" s="71"/>
    </row>
    <row r="19" spans="8:9">
      <c r="H19" s="7"/>
    </row>
    <row r="23" spans="8:9">
      <c r="I23" s="7"/>
    </row>
    <row r="36" spans="1:1">
      <c r="A36" s="6" t="s">
        <v>74</v>
      </c>
    </row>
    <row r="37" spans="1:1">
      <c r="A37" s="6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topLeftCell="D1" zoomScale="90" zoomScaleNormal="90" workbookViewId="0">
      <selection activeCell="M9" sqref="M9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7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T1" s="27" t="s">
        <v>123</v>
      </c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4" ht="15.75" customHeight="1">
      <c r="A2" s="72" t="s">
        <v>6</v>
      </c>
      <c r="B2" s="73" t="s">
        <v>7</v>
      </c>
      <c r="C2" s="73" t="s">
        <v>8</v>
      </c>
      <c r="D2" s="74" t="s">
        <v>1</v>
      </c>
      <c r="E2" s="74" t="s">
        <v>9</v>
      </c>
      <c r="F2" s="74" t="s">
        <v>10</v>
      </c>
      <c r="G2" s="74" t="s">
        <v>11</v>
      </c>
      <c r="H2" s="74" t="s">
        <v>12</v>
      </c>
      <c r="I2" s="74" t="s">
        <v>13</v>
      </c>
      <c r="J2" s="74" t="s">
        <v>14</v>
      </c>
      <c r="K2" s="74" t="s">
        <v>15</v>
      </c>
      <c r="L2" s="74" t="s">
        <v>16</v>
      </c>
      <c r="M2" s="74" t="s">
        <v>17</v>
      </c>
      <c r="N2" s="75" t="s">
        <v>5</v>
      </c>
      <c r="T2" s="32" t="s">
        <v>6</v>
      </c>
      <c r="U2" s="33" t="s">
        <v>7</v>
      </c>
      <c r="V2" s="33" t="s">
        <v>8</v>
      </c>
      <c r="W2" s="34" t="s">
        <v>1</v>
      </c>
      <c r="X2" s="34" t="s">
        <v>9</v>
      </c>
      <c r="Y2" s="34" t="s">
        <v>10</v>
      </c>
      <c r="Z2" s="34" t="s">
        <v>11</v>
      </c>
      <c r="AA2" s="34" t="s">
        <v>12</v>
      </c>
      <c r="AB2" s="34" t="s">
        <v>13</v>
      </c>
      <c r="AC2" s="34" t="s">
        <v>14</v>
      </c>
      <c r="AD2" s="34" t="s">
        <v>15</v>
      </c>
      <c r="AE2" s="34" t="s">
        <v>16</v>
      </c>
      <c r="AF2" s="34" t="s">
        <v>17</v>
      </c>
      <c r="AG2" s="34" t="s">
        <v>5</v>
      </c>
    </row>
    <row r="3" spans="1:34" ht="15.75" customHeight="1">
      <c r="A3" s="76" t="s">
        <v>4</v>
      </c>
      <c r="B3" s="77">
        <v>856</v>
      </c>
      <c r="C3" s="77">
        <v>1276</v>
      </c>
      <c r="D3" s="77">
        <v>2828</v>
      </c>
      <c r="E3" s="77">
        <v>2875</v>
      </c>
      <c r="F3" s="77">
        <v>3412</v>
      </c>
      <c r="G3" s="77">
        <v>3241</v>
      </c>
      <c r="H3" s="77">
        <v>2715</v>
      </c>
      <c r="I3" s="77">
        <v>2326</v>
      </c>
      <c r="J3" s="77">
        <v>1469</v>
      </c>
      <c r="K3" s="77">
        <v>1176</v>
      </c>
      <c r="L3" s="77">
        <v>936</v>
      </c>
      <c r="M3" s="77"/>
      <c r="N3" s="78">
        <f>SUM(B3:M3)</f>
        <v>23110</v>
      </c>
      <c r="O3" s="22">
        <f>N3/N5</f>
        <v>0.67809043161879057</v>
      </c>
      <c r="T3" s="38" t="s">
        <v>4</v>
      </c>
      <c r="U3" s="39">
        <v>410</v>
      </c>
      <c r="V3" s="39">
        <v>906</v>
      </c>
      <c r="W3" s="39">
        <v>2223</v>
      </c>
      <c r="X3" s="39">
        <v>2884</v>
      </c>
      <c r="Y3" s="39">
        <v>2963</v>
      </c>
      <c r="Z3" s="39">
        <v>2848</v>
      </c>
      <c r="AA3" s="39">
        <v>2423</v>
      </c>
      <c r="AB3" s="39">
        <v>1894</v>
      </c>
      <c r="AC3" s="39">
        <v>1461</v>
      </c>
      <c r="AD3" s="39">
        <v>1186</v>
      </c>
      <c r="AE3" s="39">
        <v>1071</v>
      </c>
      <c r="AF3" s="39">
        <v>1310</v>
      </c>
      <c r="AG3" s="39">
        <v>21579</v>
      </c>
    </row>
    <row r="4" spans="1:34" ht="15.75" customHeight="1">
      <c r="A4" s="76" t="s">
        <v>3</v>
      </c>
      <c r="B4" s="79">
        <v>355</v>
      </c>
      <c r="C4" s="79">
        <v>496</v>
      </c>
      <c r="D4" s="79">
        <v>1041</v>
      </c>
      <c r="E4" s="79">
        <v>1207</v>
      </c>
      <c r="F4" s="79">
        <v>1469</v>
      </c>
      <c r="G4" s="79">
        <v>1513</v>
      </c>
      <c r="H4" s="79">
        <v>1390</v>
      </c>
      <c r="I4" s="79">
        <v>1276</v>
      </c>
      <c r="J4" s="79">
        <v>965</v>
      </c>
      <c r="K4" s="79">
        <v>697</v>
      </c>
      <c r="L4" s="79">
        <v>562</v>
      </c>
      <c r="M4" s="79"/>
      <c r="N4" s="78">
        <f>SUM(B4:M4)</f>
        <v>10971</v>
      </c>
      <c r="O4" s="22">
        <f>N4/N5</f>
        <v>0.32190956838120949</v>
      </c>
      <c r="T4" s="41" t="s">
        <v>3</v>
      </c>
      <c r="U4" s="42">
        <v>301</v>
      </c>
      <c r="V4" s="42">
        <v>401</v>
      </c>
      <c r="W4" s="42">
        <v>902</v>
      </c>
      <c r="X4" s="42">
        <v>1140</v>
      </c>
      <c r="Y4" s="42">
        <v>1457</v>
      </c>
      <c r="Z4" s="42">
        <v>1691</v>
      </c>
      <c r="AA4" s="42">
        <v>1693</v>
      </c>
      <c r="AB4" s="42">
        <v>1475</v>
      </c>
      <c r="AC4" s="42">
        <v>1097</v>
      </c>
      <c r="AD4" s="42">
        <v>849</v>
      </c>
      <c r="AE4" s="42">
        <v>671</v>
      </c>
      <c r="AF4" s="42">
        <v>1033</v>
      </c>
      <c r="AG4" s="43">
        <v>12710</v>
      </c>
    </row>
    <row r="5" spans="1:34">
      <c r="A5" s="80" t="s">
        <v>118</v>
      </c>
      <c r="B5" s="81">
        <f>SUM(B3:B4)</f>
        <v>1211</v>
      </c>
      <c r="C5" s="81">
        <f>SUM(C3:C4)</f>
        <v>1772</v>
      </c>
      <c r="D5" s="81">
        <f>SUM(D3:D4)</f>
        <v>3869</v>
      </c>
      <c r="E5" s="81">
        <f>SUM(E3:E4)</f>
        <v>4082</v>
      </c>
      <c r="F5" s="81">
        <f t="shared" ref="F5:G5" si="0">SUM(F3:F4)</f>
        <v>4881</v>
      </c>
      <c r="G5" s="81">
        <f t="shared" si="0"/>
        <v>4754</v>
      </c>
      <c r="H5" s="81">
        <f t="shared" ref="H5:J5" si="1">SUM(H3:H4)</f>
        <v>4105</v>
      </c>
      <c r="I5" s="81">
        <f t="shared" si="1"/>
        <v>3602</v>
      </c>
      <c r="J5" s="81">
        <f t="shared" si="1"/>
        <v>2434</v>
      </c>
      <c r="K5" s="81">
        <f t="shared" ref="K5:L5" si="2">SUM(K3:K4)</f>
        <v>1873</v>
      </c>
      <c r="L5" s="81">
        <f t="shared" si="2"/>
        <v>1498</v>
      </c>
      <c r="M5" s="81"/>
      <c r="N5" s="82">
        <f>SUM(B5:M5)</f>
        <v>34081</v>
      </c>
      <c r="O5" s="22">
        <v>1</v>
      </c>
      <c r="T5" s="47" t="s">
        <v>85</v>
      </c>
      <c r="U5" s="48">
        <v>711</v>
      </c>
      <c r="V5" s="48">
        <v>1307</v>
      </c>
      <c r="W5" s="48">
        <v>3125</v>
      </c>
      <c r="X5" s="48">
        <v>4024</v>
      </c>
      <c r="Y5" s="48">
        <v>4420</v>
      </c>
      <c r="Z5" s="48">
        <v>4539</v>
      </c>
      <c r="AA5" s="48">
        <v>4116</v>
      </c>
      <c r="AB5" s="48">
        <v>3369</v>
      </c>
      <c r="AC5" s="48">
        <v>2558</v>
      </c>
      <c r="AD5" s="48">
        <v>2035</v>
      </c>
      <c r="AE5" s="48">
        <v>1742</v>
      </c>
      <c r="AF5" s="48">
        <v>2343</v>
      </c>
      <c r="AG5" s="48">
        <v>34289</v>
      </c>
    </row>
    <row r="6" spans="1:34" ht="15.75" customHeight="1">
      <c r="A6" s="83" t="s">
        <v>119</v>
      </c>
      <c r="B6" s="84">
        <f>B5/AF5-1</f>
        <v>-0.48314127187366629</v>
      </c>
      <c r="C6" s="84">
        <f>C5/B5-1</f>
        <v>0.46325350949628397</v>
      </c>
      <c r="D6" s="84">
        <f>D5/C5-1</f>
        <v>1.1834085778781041</v>
      </c>
      <c r="E6" s="84">
        <f>E5/D5-1</f>
        <v>5.5052985267511012E-2</v>
      </c>
      <c r="F6" s="84">
        <f t="shared" ref="F6:L6" si="3">F5/E5-1</f>
        <v>0.19573738363547277</v>
      </c>
      <c r="G6" s="84">
        <f t="shared" si="3"/>
        <v>-2.6019258348699004E-2</v>
      </c>
      <c r="H6" s="84">
        <f t="shared" si="3"/>
        <v>-0.1365166175851914</v>
      </c>
      <c r="I6" s="84">
        <f t="shared" si="3"/>
        <v>-0.1225334957369062</v>
      </c>
      <c r="J6" s="84">
        <f t="shared" si="3"/>
        <v>-0.32426429761243758</v>
      </c>
      <c r="K6" s="84">
        <f t="shared" si="3"/>
        <v>-0.2304847986852917</v>
      </c>
      <c r="L6" s="84">
        <f t="shared" si="3"/>
        <v>-0.20021356113187405</v>
      </c>
      <c r="M6" s="84"/>
      <c r="N6" s="85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4" ht="15.75" customHeight="1">
      <c r="A7" s="86" t="s">
        <v>121</v>
      </c>
      <c r="B7" s="87">
        <f>B5/U5-1</f>
        <v>0.70323488045007032</v>
      </c>
      <c r="C7" s="87">
        <f>C5/V5-1</f>
        <v>0.35577658760520281</v>
      </c>
      <c r="D7" s="87">
        <f>D5/W5-1</f>
        <v>0.23808000000000007</v>
      </c>
      <c r="E7" s="87">
        <f>E5/X5-1</f>
        <v>1.4413518886679855E-2</v>
      </c>
      <c r="F7" s="87">
        <f t="shared" ref="F7:L7" si="4">F5/Y5-1</f>
        <v>0.10429864253393673</v>
      </c>
      <c r="G7" s="87">
        <f t="shared" si="4"/>
        <v>4.736726151134607E-2</v>
      </c>
      <c r="H7" s="87">
        <f t="shared" si="4"/>
        <v>-2.6724975704567333E-3</v>
      </c>
      <c r="I7" s="87">
        <f t="shared" si="4"/>
        <v>6.9159988127040606E-2</v>
      </c>
      <c r="J7" s="87">
        <f t="shared" si="4"/>
        <v>-4.8475371383893684E-2</v>
      </c>
      <c r="K7" s="87">
        <f t="shared" si="4"/>
        <v>-7.9606879606879621E-2</v>
      </c>
      <c r="L7" s="87">
        <f t="shared" si="4"/>
        <v>-0.14006888633754311</v>
      </c>
      <c r="M7" s="87"/>
      <c r="N7" s="88">
        <f ca="1">+N5/F13-1</f>
        <v>6.6831528203844082E-2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4">
      <c r="A8" s="71"/>
      <c r="B8" s="56"/>
      <c r="C8" s="71"/>
      <c r="D8" s="71"/>
      <c r="E8" s="71"/>
      <c r="N8" s="7"/>
      <c r="T8" s="89"/>
      <c r="U8" s="71"/>
      <c r="V8" s="71"/>
      <c r="AA8" s="8"/>
    </row>
    <row r="9" spans="1:34" ht="24.75" customHeight="1">
      <c r="A9" s="57" t="s">
        <v>6</v>
      </c>
      <c r="B9" s="90" t="str">
        <f>'R_PTW 2022vs2021'!B9:C9</f>
        <v>NOVEMBER</v>
      </c>
      <c r="C9" s="90"/>
      <c r="D9" s="91" t="s">
        <v>32</v>
      </c>
      <c r="E9" s="92" t="str">
        <f>'R_PTW 2022vs2021'!E9:F9</f>
        <v>JANUARY-NOVEMBER</v>
      </c>
      <c r="F9" s="90"/>
      <c r="G9" s="91" t="s">
        <v>32</v>
      </c>
      <c r="N9" s="7"/>
      <c r="T9" s="89"/>
      <c r="U9" s="71"/>
      <c r="V9" s="71"/>
      <c r="AA9" s="8"/>
    </row>
    <row r="10" spans="1:34" ht="26.25" customHeight="1">
      <c r="A10" s="57"/>
      <c r="B10" s="61">
        <f>'R_PTW 2022vs2021'!B10</f>
        <v>2022</v>
      </c>
      <c r="C10" s="61">
        <f>'R_PTW 2022vs2021'!C10</f>
        <v>2021</v>
      </c>
      <c r="D10" s="91"/>
      <c r="E10" s="61">
        <f>'R_PTW 2022vs2021'!E10</f>
        <v>2022</v>
      </c>
      <c r="F10" s="61">
        <f>'R_PTW 2022vs2021'!F10</f>
        <v>2021</v>
      </c>
      <c r="G10" s="91"/>
      <c r="H10" s="8"/>
      <c r="N10" s="7"/>
      <c r="T10" s="93"/>
      <c r="U10" s="94"/>
      <c r="V10" s="94"/>
      <c r="AA10" s="8"/>
    </row>
    <row r="11" spans="1:34" ht="19.5" customHeight="1">
      <c r="A11" s="38" t="s">
        <v>23</v>
      </c>
      <c r="B11" s="63">
        <f ca="1">OFFSET(A3,,COUNTA(B3:M3),,)</f>
        <v>936</v>
      </c>
      <c r="C11" s="63">
        <f ca="1">OFFSET(T3,,COUNTA(B3:M3),,)</f>
        <v>1071</v>
      </c>
      <c r="D11" s="64">
        <f ca="1">+B11/C11-1</f>
        <v>-0.12605042016806722</v>
      </c>
      <c r="E11" s="63">
        <f>N3</f>
        <v>23110</v>
      </c>
      <c r="F11" s="38">
        <f ca="1">SUM(OFFSET(U3,,,,COUNTA(B3:M3)))</f>
        <v>20269</v>
      </c>
      <c r="G11" s="64">
        <f ca="1">+E11/F11-1</f>
        <v>0.14016478365977592</v>
      </c>
      <c r="H11" s="8"/>
      <c r="N11" s="7"/>
      <c r="T11" s="93"/>
      <c r="U11" s="95"/>
      <c r="V11" s="95"/>
      <c r="W11" s="96"/>
      <c r="X11" s="96"/>
      <c r="Y11" s="71"/>
      <c r="AG11" s="7"/>
      <c r="AH11" s="22"/>
    </row>
    <row r="12" spans="1:34" ht="19.5" customHeight="1">
      <c r="A12" s="41" t="s">
        <v>24</v>
      </c>
      <c r="B12" s="97">
        <f ca="1">OFFSET(A4,,COUNTA(B4:M4),,)</f>
        <v>562</v>
      </c>
      <c r="C12" s="97">
        <f ca="1">OFFSET(T4,,COUNTA(B4:M4),,)</f>
        <v>671</v>
      </c>
      <c r="D12" s="98">
        <f ca="1">+B12/C12-1</f>
        <v>-0.16244411326378538</v>
      </c>
      <c r="E12" s="97">
        <f>N4</f>
        <v>10971</v>
      </c>
      <c r="F12" s="41">
        <f ca="1">SUM(OFFSET(U4,,,,COUNTA(B4:M4)))</f>
        <v>11677</v>
      </c>
      <c r="G12" s="98">
        <f ca="1">+E12/F12-1</f>
        <v>-6.0460734777768255E-2</v>
      </c>
      <c r="N12" s="7"/>
      <c r="Q12" s="23"/>
      <c r="T12" s="95"/>
      <c r="U12" s="95"/>
      <c r="V12" s="95"/>
      <c r="W12" s="96"/>
      <c r="X12" s="96"/>
      <c r="Y12" s="71"/>
      <c r="AG12" s="7"/>
      <c r="AH12" s="22"/>
    </row>
    <row r="13" spans="1:34" ht="19.5" customHeight="1">
      <c r="A13" s="99" t="s">
        <v>5</v>
      </c>
      <c r="B13" s="99">
        <f ca="1">SUM(B11:B12)</f>
        <v>1498</v>
      </c>
      <c r="C13" s="99">
        <f ca="1">SUM(C11:C12)</f>
        <v>1742</v>
      </c>
      <c r="D13" s="100">
        <f ca="1">+B13/C13-1</f>
        <v>-0.14006888633754311</v>
      </c>
      <c r="E13" s="99">
        <f>SUM(E11:E12)</f>
        <v>34081</v>
      </c>
      <c r="F13" s="99">
        <f ca="1">SUM(F11:F12)</f>
        <v>31946</v>
      </c>
      <c r="G13" s="100">
        <f ca="1">+E13/F13-1</f>
        <v>6.6831528203844082E-2</v>
      </c>
      <c r="I13" s="101"/>
      <c r="N13" s="7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</row>
    <row r="14" spans="1:34">
      <c r="A14" s="71"/>
      <c r="B14" s="56"/>
      <c r="C14" s="71"/>
      <c r="D14" s="71"/>
      <c r="E14" s="71"/>
      <c r="N14" s="7"/>
    </row>
    <row r="15" spans="1:34">
      <c r="A15" s="71"/>
      <c r="B15" s="56"/>
      <c r="C15" s="71"/>
      <c r="D15" s="71"/>
      <c r="E15" s="71"/>
      <c r="N15" s="7"/>
    </row>
    <row r="16" spans="1:34">
      <c r="A16" s="71"/>
      <c r="B16" s="56"/>
      <c r="C16" s="71"/>
      <c r="D16" s="71"/>
      <c r="E16" s="71"/>
    </row>
    <row r="19" spans="8:9">
      <c r="H19" s="7"/>
    </row>
    <row r="23" spans="8:9">
      <c r="I23" s="7"/>
    </row>
    <row r="36" spans="1:1">
      <c r="A36" s="6" t="s">
        <v>74</v>
      </c>
    </row>
    <row r="37" spans="1:1">
      <c r="A37" s="6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70" zoomScaleNormal="70" workbookViewId="0">
      <selection activeCell="N57" sqref="N57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04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8">
      <c r="A3" s="48" t="s">
        <v>35</v>
      </c>
      <c r="B3" s="107" t="s">
        <v>7</v>
      </c>
      <c r="C3" s="107" t="s">
        <v>8</v>
      </c>
      <c r="D3" s="48" t="s">
        <v>1</v>
      </c>
      <c r="E3" s="48" t="s">
        <v>9</v>
      </c>
      <c r="F3" s="48" t="s">
        <v>10</v>
      </c>
      <c r="G3" s="48" t="s">
        <v>11</v>
      </c>
      <c r="H3" s="48" t="s">
        <v>12</v>
      </c>
      <c r="I3" s="48" t="s">
        <v>13</v>
      </c>
      <c r="J3" s="48" t="s">
        <v>14</v>
      </c>
      <c r="K3" s="48" t="s">
        <v>15</v>
      </c>
      <c r="L3" s="48" t="s">
        <v>16</v>
      </c>
      <c r="M3" s="48" t="s">
        <v>17</v>
      </c>
      <c r="N3" s="48" t="s">
        <v>5</v>
      </c>
      <c r="O3" s="108"/>
    </row>
    <row r="4" spans="1:18" hidden="1">
      <c r="A4" s="109">
        <v>2006</v>
      </c>
      <c r="B4" s="109">
        <v>93</v>
      </c>
      <c r="C4" s="109">
        <v>133</v>
      </c>
      <c r="D4" s="109">
        <v>393</v>
      </c>
      <c r="E4" s="109">
        <v>804</v>
      </c>
      <c r="F4" s="109">
        <v>787</v>
      </c>
      <c r="G4" s="109">
        <v>708</v>
      </c>
      <c r="H4" s="109">
        <v>655</v>
      </c>
      <c r="I4" s="109">
        <v>503</v>
      </c>
      <c r="J4" s="109">
        <v>360</v>
      </c>
      <c r="K4" s="109">
        <v>242</v>
      </c>
      <c r="L4" s="109">
        <v>173</v>
      </c>
      <c r="M4" s="109">
        <v>264</v>
      </c>
      <c r="N4" s="109">
        <v>5115</v>
      </c>
      <c r="O4" s="108"/>
    </row>
    <row r="5" spans="1:18" s="23" customFormat="1" hidden="1">
      <c r="A5" s="110">
        <v>2007</v>
      </c>
      <c r="B5" s="110">
        <v>227</v>
      </c>
      <c r="C5" s="110">
        <v>244</v>
      </c>
      <c r="D5" s="110">
        <v>762</v>
      </c>
      <c r="E5" s="110">
        <v>1121</v>
      </c>
      <c r="F5" s="110">
        <v>1095</v>
      </c>
      <c r="G5" s="110">
        <v>910</v>
      </c>
      <c r="H5" s="110">
        <v>944</v>
      </c>
      <c r="I5" s="110">
        <v>862</v>
      </c>
      <c r="J5" s="110">
        <v>484</v>
      </c>
      <c r="K5" s="110">
        <v>386</v>
      </c>
      <c r="L5" s="110">
        <v>171</v>
      </c>
      <c r="M5" s="110">
        <v>368</v>
      </c>
      <c r="N5" s="39">
        <v>7574</v>
      </c>
      <c r="O5" s="111"/>
    </row>
    <row r="6" spans="1:18" s="23" customFormat="1">
      <c r="A6" s="112">
        <v>2019</v>
      </c>
      <c r="B6" s="112">
        <v>460</v>
      </c>
      <c r="C6" s="112">
        <v>893</v>
      </c>
      <c r="D6" s="112">
        <v>2168</v>
      </c>
      <c r="E6" s="112">
        <v>3126</v>
      </c>
      <c r="F6" s="112">
        <v>2483</v>
      </c>
      <c r="G6" s="112">
        <v>2401</v>
      </c>
      <c r="H6" s="112">
        <v>2338</v>
      </c>
      <c r="I6" s="112">
        <v>1771</v>
      </c>
      <c r="J6" s="112">
        <v>1224</v>
      </c>
      <c r="K6" s="112">
        <v>881</v>
      </c>
      <c r="L6" s="112">
        <v>617</v>
      </c>
      <c r="M6" s="112">
        <v>741</v>
      </c>
      <c r="N6" s="113">
        <v>14524</v>
      </c>
      <c r="O6" s="114"/>
    </row>
    <row r="7" spans="1:18" s="23" customFormat="1">
      <c r="A7" s="115">
        <v>2020</v>
      </c>
      <c r="B7" s="115">
        <v>698</v>
      </c>
      <c r="C7" s="115">
        <v>1090</v>
      </c>
      <c r="D7" s="115">
        <v>1350</v>
      </c>
      <c r="E7" s="115">
        <v>1613</v>
      </c>
      <c r="F7" s="115">
        <v>2729</v>
      </c>
      <c r="G7" s="115">
        <v>2949</v>
      </c>
      <c r="H7" s="115">
        <v>3027</v>
      </c>
      <c r="I7" s="115">
        <v>2057</v>
      </c>
      <c r="J7" s="115">
        <v>1528</v>
      </c>
      <c r="K7" s="115">
        <v>1113</v>
      </c>
      <c r="L7" s="115">
        <v>999</v>
      </c>
      <c r="M7" s="115">
        <v>2662</v>
      </c>
      <c r="N7" s="116">
        <v>19103</v>
      </c>
      <c r="O7" s="114"/>
    </row>
    <row r="8" spans="1:18" s="23" customFormat="1">
      <c r="A8" s="112">
        <v>2021</v>
      </c>
      <c r="B8" s="112">
        <v>410</v>
      </c>
      <c r="C8" s="112">
        <v>906</v>
      </c>
      <c r="D8" s="112">
        <v>2223</v>
      </c>
      <c r="E8" s="112">
        <v>2884</v>
      </c>
      <c r="F8" s="112">
        <v>2963</v>
      </c>
      <c r="G8" s="112">
        <v>2848</v>
      </c>
      <c r="H8" s="112">
        <v>2423</v>
      </c>
      <c r="I8" s="112">
        <v>1894</v>
      </c>
      <c r="J8" s="112">
        <v>1461</v>
      </c>
      <c r="K8" s="112">
        <v>1186</v>
      </c>
      <c r="L8" s="112">
        <v>1071</v>
      </c>
      <c r="M8" s="112">
        <v>1310</v>
      </c>
      <c r="N8" s="113">
        <v>21815</v>
      </c>
      <c r="O8" s="114"/>
    </row>
    <row r="9" spans="1:18">
      <c r="A9" s="117">
        <v>2022</v>
      </c>
      <c r="B9" s="117">
        <v>856</v>
      </c>
      <c r="C9" s="117">
        <v>1276</v>
      </c>
      <c r="D9" s="117">
        <v>2828</v>
      </c>
      <c r="E9" s="117">
        <v>2875</v>
      </c>
      <c r="F9" s="117">
        <v>3412</v>
      </c>
      <c r="G9" s="117">
        <v>3241</v>
      </c>
      <c r="H9" s="117">
        <v>2715</v>
      </c>
      <c r="I9" s="117">
        <v>2326</v>
      </c>
      <c r="J9" s="117">
        <v>1469</v>
      </c>
      <c r="K9" s="117">
        <v>1176</v>
      </c>
      <c r="L9" s="117">
        <v>936</v>
      </c>
      <c r="M9" s="117"/>
      <c r="N9" s="118">
        <f t="shared" ref="N9" si="0">SUM(B9:M9)</f>
        <v>23110</v>
      </c>
      <c r="O9" s="8"/>
      <c r="R9" s="23"/>
    </row>
    <row r="10" spans="1:18">
      <c r="A10" s="115" t="s">
        <v>125</v>
      </c>
      <c r="B10" s="119">
        <f>+B9/B8-1</f>
        <v>1.0878048780487806</v>
      </c>
      <c r="C10" s="119">
        <f>+C9/C8-1</f>
        <v>0.40838852097130252</v>
      </c>
      <c r="D10" s="119">
        <f>+D9/D8-1</f>
        <v>0.27215474583895638</v>
      </c>
      <c r="E10" s="119">
        <f>+E9/E8-1</f>
        <v>-3.1206657420249639E-3</v>
      </c>
      <c r="F10" s="119">
        <f t="shared" ref="F10:H10" si="1">+F9/F8-1</f>
        <v>0.15153560580492753</v>
      </c>
      <c r="G10" s="119">
        <f t="shared" si="1"/>
        <v>0.13799157303370779</v>
      </c>
      <c r="H10" s="119">
        <f t="shared" si="1"/>
        <v>0.12051176227816751</v>
      </c>
      <c r="I10" s="119">
        <f t="shared" ref="I10:L10" si="2">+I9/I8-1</f>
        <v>0.22808870116156288</v>
      </c>
      <c r="J10" s="119">
        <f t="shared" si="2"/>
        <v>5.4757015742641357E-3</v>
      </c>
      <c r="K10" s="119">
        <f t="shared" si="2"/>
        <v>-8.4317032040471807E-3</v>
      </c>
      <c r="L10" s="119">
        <f t="shared" si="2"/>
        <v>-0.12605042016806722</v>
      </c>
      <c r="M10" s="119"/>
      <c r="N10" s="119">
        <f ca="1">+N9/F14-1</f>
        <v>0.14016478365977592</v>
      </c>
    </row>
    <row r="11" spans="1:18">
      <c r="B11" s="120"/>
      <c r="C11" s="120"/>
      <c r="D11" s="120"/>
      <c r="E11" s="120"/>
      <c r="F11" s="120"/>
      <c r="G11" s="120"/>
      <c r="H11" s="120"/>
      <c r="I11" s="121"/>
      <c r="J11" s="121"/>
      <c r="K11" s="121"/>
      <c r="L11" s="121"/>
      <c r="M11" s="121"/>
      <c r="N11" s="120"/>
    </row>
    <row r="12" spans="1:18" ht="24" customHeight="1">
      <c r="A12" s="122" t="s">
        <v>6</v>
      </c>
      <c r="B12" s="123" t="str">
        <f>'R_PTW NEW 2022vs2021'!B9:C9</f>
        <v>NOVEMBER</v>
      </c>
      <c r="C12" s="123"/>
      <c r="D12" s="124" t="s">
        <v>32</v>
      </c>
      <c r="E12" s="125" t="str">
        <f>'R_PTW 2022vs2021'!E9:F9</f>
        <v>JANUARY-NOVEMBER</v>
      </c>
      <c r="F12" s="123"/>
      <c r="G12" s="124" t="s">
        <v>32</v>
      </c>
      <c r="H12" s="120"/>
      <c r="I12" s="121"/>
      <c r="J12" s="121"/>
      <c r="K12" s="121"/>
      <c r="L12" s="121"/>
      <c r="M12" s="121"/>
      <c r="N12" s="120"/>
    </row>
    <row r="13" spans="1:18" ht="21" customHeight="1">
      <c r="A13" s="122"/>
      <c r="B13" s="126">
        <f>'R_PTW NEW 2022vs2021'!B10</f>
        <v>2022</v>
      </c>
      <c r="C13" s="126">
        <f>'R_PTW NEW 2022vs2021'!C10</f>
        <v>2021</v>
      </c>
      <c r="D13" s="124"/>
      <c r="E13" s="126">
        <f>'R_PTW NEW 2022vs2021'!E10</f>
        <v>2022</v>
      </c>
      <c r="F13" s="126">
        <f>'R_PTW NEW 2022vs2021'!F10</f>
        <v>2021</v>
      </c>
      <c r="G13" s="124"/>
      <c r="H13" s="120"/>
      <c r="I13" s="121"/>
      <c r="J13" s="121"/>
      <c r="K13" s="121"/>
      <c r="L13" s="121"/>
      <c r="M13" s="121"/>
      <c r="N13" s="120"/>
    </row>
    <row r="14" spans="1:18" ht="19.5" customHeight="1">
      <c r="A14" s="127" t="s">
        <v>36</v>
      </c>
      <c r="B14" s="128">
        <f ca="1">OFFSET(A9,,COUNTA(B10:M10),,)</f>
        <v>936</v>
      </c>
      <c r="C14" s="128">
        <f ca="1">OFFSET(A8,,COUNTA(B10:M10),,)</f>
        <v>1071</v>
      </c>
      <c r="D14" s="129">
        <f ca="1">+B14/C14-1</f>
        <v>-0.12605042016806722</v>
      </c>
      <c r="E14" s="128">
        <f>+N9</f>
        <v>23110</v>
      </c>
      <c r="F14" s="127">
        <f ca="1">SUM(OFFSET(B8,,,,COUNTA(B10:M10)))</f>
        <v>20269</v>
      </c>
      <c r="G14" s="129">
        <f ca="1">+E14/F14-1</f>
        <v>0.14016478365977592</v>
      </c>
      <c r="H14" s="120"/>
      <c r="I14" s="121"/>
      <c r="J14" s="121"/>
      <c r="K14" s="121"/>
      <c r="L14" s="121"/>
      <c r="M14" s="121"/>
      <c r="N14" s="120"/>
    </row>
    <row r="15" spans="1:18">
      <c r="A15" s="130"/>
      <c r="B15" s="131"/>
      <c r="C15" s="130"/>
      <c r="D15" s="132"/>
      <c r="E15" s="120"/>
      <c r="F15" s="120"/>
      <c r="G15" s="120"/>
      <c r="H15" s="120"/>
      <c r="I15" s="121"/>
      <c r="J15" s="121"/>
      <c r="K15" s="121"/>
      <c r="L15" s="121"/>
      <c r="M15" s="121"/>
      <c r="N15" s="120"/>
    </row>
    <row r="40" spans="1:15">
      <c r="A40" s="6" t="s">
        <v>74</v>
      </c>
    </row>
    <row r="41" spans="1:15">
      <c r="A41" s="6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22">
        <v>0.53667953667953672</v>
      </c>
      <c r="C46" s="22">
        <v>0.57240204429301533</v>
      </c>
      <c r="D46" s="22">
        <v>0.50808080808080813</v>
      </c>
      <c r="E46" s="22">
        <v>0.38286066584463624</v>
      </c>
      <c r="F46" s="22">
        <v>0.53184281842818426</v>
      </c>
      <c r="G46" s="22">
        <v>0.39175257731958762</v>
      </c>
      <c r="H46" s="22">
        <v>0.33357771260997066</v>
      </c>
      <c r="I46" s="22">
        <v>0.40526315789473683</v>
      </c>
      <c r="J46" s="22">
        <v>0.44</v>
      </c>
      <c r="K46" s="22">
        <v>0.61350844277673544</v>
      </c>
      <c r="L46" s="22">
        <v>0.81818181818181823</v>
      </c>
      <c r="M46" s="22">
        <v>1.1981981981981982</v>
      </c>
      <c r="N46" s="22">
        <v>0.48017950635751683</v>
      </c>
    </row>
    <row r="47" spans="1:15" hidden="1">
      <c r="A47" t="s">
        <v>34</v>
      </c>
      <c r="B47" s="133">
        <v>316</v>
      </c>
      <c r="C47" s="134">
        <v>531</v>
      </c>
      <c r="D47" s="134">
        <v>826</v>
      </c>
      <c r="E47" s="134">
        <v>728</v>
      </c>
      <c r="F47" s="134">
        <v>677</v>
      </c>
      <c r="G47" s="134">
        <v>632</v>
      </c>
      <c r="H47" s="134">
        <v>583</v>
      </c>
      <c r="I47" s="134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22">
        <v>2.1351351351351351</v>
      </c>
      <c r="C48" s="22">
        <v>2.0661478599221792</v>
      </c>
      <c r="D48" s="22">
        <v>0.7428057553956835</v>
      </c>
      <c r="E48" s="22">
        <v>0.4925575101488498</v>
      </c>
      <c r="F48" s="22">
        <v>0.55628594905505346</v>
      </c>
      <c r="G48" s="22">
        <v>0.51930977814297452</v>
      </c>
      <c r="H48" s="22">
        <v>0.52333931777378817</v>
      </c>
      <c r="I48" s="22">
        <v>0.48088779284833538</v>
      </c>
      <c r="J48" s="22">
        <v>0.73897058823529416</v>
      </c>
      <c r="K48" s="22">
        <v>0.66129032258064513</v>
      </c>
      <c r="L48" s="22">
        <v>0.8035714285714286</v>
      </c>
      <c r="M48" s="22">
        <v>1.0711111111111111</v>
      </c>
      <c r="N48" s="22">
        <v>0.6606220589923103</v>
      </c>
      <c r="O48" s="8" t="e">
        <v>#DIV/0!</v>
      </c>
    </row>
    <row r="49" spans="1:15" hidden="1">
      <c r="A49" t="s">
        <v>34</v>
      </c>
      <c r="B49" s="133">
        <v>171</v>
      </c>
      <c r="C49" s="134">
        <v>277</v>
      </c>
      <c r="D49" s="134">
        <v>688</v>
      </c>
      <c r="E49" s="134">
        <v>849</v>
      </c>
      <c r="F49" s="134"/>
      <c r="G49" s="134"/>
      <c r="H49" s="134"/>
      <c r="I49" s="134"/>
      <c r="N49">
        <v>1985</v>
      </c>
    </row>
    <row r="50" spans="1:15" hidden="1">
      <c r="B50" s="22">
        <v>0.70954356846473032</v>
      </c>
      <c r="C50" s="22">
        <v>0.9264214046822743</v>
      </c>
      <c r="D50" s="22">
        <v>0.71443406022845279</v>
      </c>
      <c r="E50" s="22">
        <v>0.57326130992572588</v>
      </c>
      <c r="F50" s="22">
        <v>0</v>
      </c>
      <c r="G50" s="22">
        <v>0</v>
      </c>
      <c r="H50" s="22" t="e">
        <v>#DIV/0!</v>
      </c>
      <c r="I50" s="22" t="e">
        <v>#DIV/0!</v>
      </c>
      <c r="J50" s="22" t="e">
        <v>#DIV/0!</v>
      </c>
      <c r="K50" s="22" t="e">
        <v>#DIV/0!</v>
      </c>
      <c r="L50" s="22" t="e">
        <v>#DIV/0!</v>
      </c>
      <c r="M50" s="22" t="e">
        <v>#DIV/0!</v>
      </c>
      <c r="N50" s="22">
        <v>0.35541629364368843</v>
      </c>
      <c r="O50" s="2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topLeftCell="H22" zoomScale="70" zoomScaleNormal="70" workbookViewId="0">
      <selection activeCell="R71" sqref="R71"/>
    </sheetView>
  </sheetViews>
  <sheetFormatPr defaultColWidth="9.140625" defaultRowHeight="12.75"/>
  <cols>
    <col min="1" max="1" width="2.42578125" style="21" customWidth="1"/>
    <col min="2" max="2" width="9.7109375" style="21" customWidth="1"/>
    <col min="3" max="3" width="17.28515625" style="21" customWidth="1"/>
    <col min="4" max="4" width="10" style="21" customWidth="1"/>
    <col min="5" max="5" width="10.7109375" style="21" customWidth="1"/>
    <col min="6" max="6" width="9.42578125" style="21" customWidth="1"/>
    <col min="7" max="7" width="10.42578125" style="21" customWidth="1"/>
    <col min="8" max="8" width="12.7109375" style="21" customWidth="1"/>
    <col min="9" max="9" width="3.42578125" style="21" customWidth="1"/>
    <col min="10" max="10" width="23.140625" style="21" customWidth="1"/>
    <col min="11" max="11" width="16.85546875" style="21" bestFit="1" customWidth="1"/>
    <col min="12" max="13" width="8.7109375" style="21" customWidth="1"/>
    <col min="14" max="14" width="9.42578125" style="21" customWidth="1"/>
    <col min="15" max="16" width="8.7109375" style="21" customWidth="1"/>
    <col min="17" max="17" width="3.140625" style="21" customWidth="1"/>
    <col min="18" max="18" width="20.85546875" style="21" customWidth="1"/>
    <col min="19" max="19" width="16.85546875" style="21" bestFit="1" customWidth="1"/>
    <col min="20" max="21" width="8.85546875" style="21" customWidth="1"/>
    <col min="22" max="22" width="9.42578125" style="21" customWidth="1"/>
    <col min="23" max="24" width="8.85546875" style="21" customWidth="1"/>
    <col min="25" max="16384" width="9.140625" style="21"/>
  </cols>
  <sheetData>
    <row r="2" spans="2:24" ht="14.25">
      <c r="B2" s="136" t="s">
        <v>152</v>
      </c>
      <c r="C2" s="136"/>
      <c r="D2" s="136"/>
      <c r="E2" s="136"/>
      <c r="F2" s="136"/>
      <c r="G2" s="136"/>
      <c r="H2" s="136"/>
      <c r="I2" s="137"/>
      <c r="J2" s="138" t="s">
        <v>127</v>
      </c>
      <c r="K2" s="138"/>
      <c r="L2" s="138"/>
      <c r="M2" s="138"/>
      <c r="N2" s="138"/>
      <c r="O2" s="138"/>
      <c r="P2" s="138"/>
      <c r="R2" s="138" t="s">
        <v>128</v>
      </c>
      <c r="S2" s="138"/>
      <c r="T2" s="138"/>
      <c r="U2" s="138"/>
      <c r="V2" s="138"/>
      <c r="W2" s="138"/>
      <c r="X2" s="138"/>
    </row>
    <row r="3" spans="2:24" ht="15" customHeight="1">
      <c r="B3" s="139" t="s">
        <v>53</v>
      </c>
      <c r="C3" s="140" t="s">
        <v>54</v>
      </c>
      <c r="D3" s="140" t="s">
        <v>160</v>
      </c>
      <c r="E3" s="140"/>
      <c r="F3" s="140"/>
      <c r="G3" s="140"/>
      <c r="H3" s="140"/>
      <c r="I3" s="137"/>
      <c r="J3" s="139" t="s">
        <v>55</v>
      </c>
      <c r="K3" s="140" t="s">
        <v>54</v>
      </c>
      <c r="L3" s="140" t="str">
        <f>D3</f>
        <v>January - November</v>
      </c>
      <c r="M3" s="140"/>
      <c r="N3" s="140"/>
      <c r="O3" s="140"/>
      <c r="P3" s="140"/>
      <c r="R3" s="139" t="s">
        <v>45</v>
      </c>
      <c r="S3" s="140" t="s">
        <v>54</v>
      </c>
      <c r="T3" s="140" t="str">
        <f>L3</f>
        <v>January - November</v>
      </c>
      <c r="U3" s="140"/>
      <c r="V3" s="140"/>
      <c r="W3" s="140"/>
      <c r="X3" s="140"/>
    </row>
    <row r="4" spans="2:24" ht="15" customHeight="1">
      <c r="B4" s="139"/>
      <c r="C4" s="140"/>
      <c r="D4" s="141">
        <v>2022</v>
      </c>
      <c r="E4" s="141" t="s">
        <v>56</v>
      </c>
      <c r="F4" s="141">
        <v>2021</v>
      </c>
      <c r="G4" s="141" t="s">
        <v>56</v>
      </c>
      <c r="H4" s="141" t="s">
        <v>57</v>
      </c>
      <c r="I4" s="142"/>
      <c r="J4" s="139"/>
      <c r="K4" s="140"/>
      <c r="L4" s="140">
        <v>2022</v>
      </c>
      <c r="M4" s="140">
        <v>2021</v>
      </c>
      <c r="N4" s="143" t="s">
        <v>58</v>
      </c>
      <c r="O4" s="143" t="s">
        <v>126</v>
      </c>
      <c r="P4" s="143" t="s">
        <v>86</v>
      </c>
      <c r="R4" s="139"/>
      <c r="S4" s="140"/>
      <c r="T4" s="140">
        <v>2022</v>
      </c>
      <c r="U4" s="140">
        <v>2021</v>
      </c>
      <c r="V4" s="143" t="s">
        <v>58</v>
      </c>
      <c r="W4" s="143" t="s">
        <v>126</v>
      </c>
      <c r="X4" s="143" t="s">
        <v>86</v>
      </c>
    </row>
    <row r="5" spans="2:24" ht="12.75" customHeight="1">
      <c r="B5" s="144">
        <v>1</v>
      </c>
      <c r="C5" s="145" t="s">
        <v>26</v>
      </c>
      <c r="D5" s="146">
        <v>4146</v>
      </c>
      <c r="E5" s="147">
        <v>0.17940285590653396</v>
      </c>
      <c r="F5" s="146">
        <v>3526</v>
      </c>
      <c r="G5" s="147">
        <v>0.1739602348413834</v>
      </c>
      <c r="H5" s="147">
        <v>0.17583664208735117</v>
      </c>
      <c r="J5" s="139"/>
      <c r="K5" s="140"/>
      <c r="L5" s="140"/>
      <c r="M5" s="140"/>
      <c r="N5" s="148"/>
      <c r="O5" s="148"/>
      <c r="P5" s="148"/>
      <c r="R5" s="139"/>
      <c r="S5" s="140"/>
      <c r="T5" s="140"/>
      <c r="U5" s="140"/>
      <c r="V5" s="148"/>
      <c r="W5" s="148"/>
      <c r="X5" s="148"/>
    </row>
    <row r="6" spans="2:24" ht="15">
      <c r="B6" s="149">
        <v>2</v>
      </c>
      <c r="C6" s="150" t="s">
        <v>25</v>
      </c>
      <c r="D6" s="151">
        <v>2590</v>
      </c>
      <c r="E6" s="152">
        <v>0.11207269580268282</v>
      </c>
      <c r="F6" s="151">
        <v>2260</v>
      </c>
      <c r="G6" s="152">
        <v>0.11150032068676304</v>
      </c>
      <c r="H6" s="152">
        <v>0.14601769911504414</v>
      </c>
      <c r="J6" s="153" t="s">
        <v>76</v>
      </c>
      <c r="K6" s="154" t="s">
        <v>26</v>
      </c>
      <c r="L6" s="155">
        <v>1914</v>
      </c>
      <c r="M6" s="155">
        <v>1433</v>
      </c>
      <c r="N6" s="156">
        <v>0.3356594556873691</v>
      </c>
      <c r="O6" s="157"/>
      <c r="P6" s="158"/>
      <c r="R6" s="153" t="s">
        <v>46</v>
      </c>
      <c r="S6" s="154" t="s">
        <v>26</v>
      </c>
      <c r="T6" s="155">
        <v>1844</v>
      </c>
      <c r="U6" s="155">
        <v>1373</v>
      </c>
      <c r="V6" s="156">
        <v>0.34304442825928616</v>
      </c>
      <c r="W6" s="157"/>
      <c r="X6" s="158"/>
    </row>
    <row r="7" spans="2:24" ht="15">
      <c r="B7" s="144">
        <v>3</v>
      </c>
      <c r="C7" s="145" t="s">
        <v>0</v>
      </c>
      <c r="D7" s="146">
        <v>2309</v>
      </c>
      <c r="E7" s="147">
        <v>9.9913457377758544E-2</v>
      </c>
      <c r="F7" s="146">
        <v>2238</v>
      </c>
      <c r="G7" s="147">
        <v>0.11041491933494499</v>
      </c>
      <c r="H7" s="147">
        <v>3.1724754244861542E-2</v>
      </c>
      <c r="J7" s="153"/>
      <c r="K7" s="159" t="s">
        <v>27</v>
      </c>
      <c r="L7" s="160">
        <v>1745</v>
      </c>
      <c r="M7" s="160">
        <v>1051</v>
      </c>
      <c r="N7" s="161">
        <v>0.66032350142721219</v>
      </c>
      <c r="O7" s="162"/>
      <c r="P7" s="163"/>
      <c r="R7" s="153"/>
      <c r="S7" s="159" t="s">
        <v>25</v>
      </c>
      <c r="T7" s="160">
        <v>728</v>
      </c>
      <c r="U7" s="160">
        <v>705</v>
      </c>
      <c r="V7" s="161">
        <v>3.2624113475177241E-2</v>
      </c>
      <c r="W7" s="162"/>
      <c r="X7" s="163"/>
    </row>
    <row r="8" spans="2:24" ht="15">
      <c r="B8" s="149">
        <v>4</v>
      </c>
      <c r="C8" s="150" t="s">
        <v>27</v>
      </c>
      <c r="D8" s="151">
        <v>1747</v>
      </c>
      <c r="E8" s="152">
        <v>7.559498052791E-2</v>
      </c>
      <c r="F8" s="151">
        <v>1051</v>
      </c>
      <c r="G8" s="152">
        <v>5.1852582761853075E-2</v>
      </c>
      <c r="H8" s="152">
        <v>0.66222645099904853</v>
      </c>
      <c r="J8" s="153"/>
      <c r="K8" s="154" t="s">
        <v>25</v>
      </c>
      <c r="L8" s="155">
        <v>964</v>
      </c>
      <c r="M8" s="155">
        <v>807</v>
      </c>
      <c r="N8" s="156">
        <v>0.19454770755885997</v>
      </c>
      <c r="O8" s="162"/>
      <c r="P8" s="163"/>
      <c r="R8" s="153"/>
      <c r="S8" s="154" t="s">
        <v>87</v>
      </c>
      <c r="T8" s="155">
        <v>663</v>
      </c>
      <c r="U8" s="155">
        <v>524</v>
      </c>
      <c r="V8" s="156">
        <v>0.26526717557251911</v>
      </c>
      <c r="W8" s="162"/>
      <c r="X8" s="163"/>
    </row>
    <row r="9" spans="2:24">
      <c r="B9" s="144">
        <v>5</v>
      </c>
      <c r="C9" s="145" t="s">
        <v>44</v>
      </c>
      <c r="D9" s="146">
        <v>887</v>
      </c>
      <c r="E9" s="147">
        <v>3.8381652964084814E-2</v>
      </c>
      <c r="F9" s="146">
        <v>1024</v>
      </c>
      <c r="G9" s="147">
        <v>5.0520499284621836E-2</v>
      </c>
      <c r="H9" s="147">
        <v>-0.1337890625</v>
      </c>
      <c r="J9" s="153"/>
      <c r="K9" s="164" t="s">
        <v>60</v>
      </c>
      <c r="L9" s="165">
        <v>5457</v>
      </c>
      <c r="M9" s="165">
        <v>5055</v>
      </c>
      <c r="N9" s="161">
        <v>7.9525222551928731E-2</v>
      </c>
      <c r="O9" s="166"/>
      <c r="P9" s="167"/>
      <c r="R9" s="153"/>
      <c r="S9" s="164" t="s">
        <v>60</v>
      </c>
      <c r="T9" s="165">
        <v>2168</v>
      </c>
      <c r="U9" s="165">
        <v>1635</v>
      </c>
      <c r="V9" s="161">
        <v>0.32599388379204886</v>
      </c>
      <c r="W9" s="166"/>
      <c r="X9" s="167"/>
    </row>
    <row r="10" spans="2:24">
      <c r="B10" s="149">
        <v>6</v>
      </c>
      <c r="C10" s="150" t="s">
        <v>31</v>
      </c>
      <c r="D10" s="151">
        <v>872</v>
      </c>
      <c r="E10" s="152">
        <v>3.7732583297273907E-2</v>
      </c>
      <c r="F10" s="151">
        <v>897</v>
      </c>
      <c r="G10" s="152">
        <v>4.4254773299126748E-2</v>
      </c>
      <c r="H10" s="152">
        <v>-2.7870680044593144E-2</v>
      </c>
      <c r="J10" s="168" t="s">
        <v>76</v>
      </c>
      <c r="K10" s="169"/>
      <c r="L10" s="170">
        <v>10080</v>
      </c>
      <c r="M10" s="170">
        <v>8346</v>
      </c>
      <c r="N10" s="171">
        <v>0.20776419841840399</v>
      </c>
      <c r="O10" s="172">
        <v>0.43617481609692776</v>
      </c>
      <c r="P10" s="172">
        <v>0.411761803739701</v>
      </c>
      <c r="R10" s="168" t="s">
        <v>64</v>
      </c>
      <c r="S10" s="169"/>
      <c r="T10" s="170">
        <v>5403</v>
      </c>
      <c r="U10" s="170">
        <v>4237</v>
      </c>
      <c r="V10" s="171">
        <v>0.27519471324050038</v>
      </c>
      <c r="W10" s="172">
        <v>0.23379489398528774</v>
      </c>
      <c r="X10" s="172">
        <v>0.20903843307513936</v>
      </c>
    </row>
    <row r="11" spans="2:24" ht="15">
      <c r="B11" s="144">
        <v>7</v>
      </c>
      <c r="C11" s="145" t="s">
        <v>80</v>
      </c>
      <c r="D11" s="146">
        <v>864</v>
      </c>
      <c r="E11" s="147">
        <v>3.7386412808308095E-2</v>
      </c>
      <c r="F11" s="146">
        <v>870</v>
      </c>
      <c r="G11" s="147">
        <v>4.2922689821895503E-2</v>
      </c>
      <c r="H11" s="147">
        <v>-6.8965517241379448E-3</v>
      </c>
      <c r="J11" s="153" t="s">
        <v>77</v>
      </c>
      <c r="K11" s="173" t="s">
        <v>31</v>
      </c>
      <c r="L11" s="155">
        <v>86</v>
      </c>
      <c r="M11" s="155">
        <v>83</v>
      </c>
      <c r="N11" s="156">
        <v>3.6144578313253017E-2</v>
      </c>
      <c r="O11" s="157"/>
      <c r="P11" s="158"/>
      <c r="R11" s="153" t="s">
        <v>47</v>
      </c>
      <c r="S11" s="173" t="s">
        <v>27</v>
      </c>
      <c r="T11" s="155">
        <v>744</v>
      </c>
      <c r="U11" s="155">
        <v>654</v>
      </c>
      <c r="V11" s="156">
        <v>0.13761467889908263</v>
      </c>
      <c r="W11" s="157"/>
      <c r="X11" s="158"/>
    </row>
    <row r="12" spans="2:24" ht="15">
      <c r="B12" s="149">
        <v>8</v>
      </c>
      <c r="C12" s="150" t="s">
        <v>101</v>
      </c>
      <c r="D12" s="151">
        <v>796</v>
      </c>
      <c r="E12" s="152">
        <v>3.4443963652098661E-2</v>
      </c>
      <c r="F12" s="151">
        <v>608</v>
      </c>
      <c r="G12" s="152">
        <v>2.9996546450244216E-2</v>
      </c>
      <c r="H12" s="152">
        <v>0.30921052631578938</v>
      </c>
      <c r="J12" s="153"/>
      <c r="K12" s="174" t="s">
        <v>71</v>
      </c>
      <c r="L12" s="160">
        <v>44</v>
      </c>
      <c r="M12" s="160">
        <v>57</v>
      </c>
      <c r="N12" s="161">
        <v>-0.22807017543859653</v>
      </c>
      <c r="O12" s="162"/>
      <c r="P12" s="163"/>
      <c r="R12" s="153"/>
      <c r="S12" s="174" t="s">
        <v>147</v>
      </c>
      <c r="T12" s="160">
        <v>316</v>
      </c>
      <c r="U12" s="160">
        <v>246</v>
      </c>
      <c r="V12" s="161">
        <v>0.28455284552845539</v>
      </c>
      <c r="W12" s="162"/>
      <c r="X12" s="163"/>
    </row>
    <row r="13" spans="2:24" ht="15">
      <c r="B13" s="144">
        <v>9</v>
      </c>
      <c r="C13" s="145" t="s">
        <v>28</v>
      </c>
      <c r="D13" s="146">
        <v>793</v>
      </c>
      <c r="E13" s="147">
        <v>3.4314149718736475E-2</v>
      </c>
      <c r="F13" s="146">
        <v>802</v>
      </c>
      <c r="G13" s="147">
        <v>3.9567812916276084E-2</v>
      </c>
      <c r="H13" s="147">
        <v>-1.122194513715713E-2</v>
      </c>
      <c r="J13" s="153"/>
      <c r="K13" s="173" t="s">
        <v>155</v>
      </c>
      <c r="L13" s="155">
        <v>32</v>
      </c>
      <c r="M13" s="155">
        <v>38</v>
      </c>
      <c r="N13" s="156">
        <v>-0.15789473684210531</v>
      </c>
      <c r="O13" s="162"/>
      <c r="P13" s="163"/>
      <c r="R13" s="153"/>
      <c r="S13" s="173" t="s">
        <v>141</v>
      </c>
      <c r="T13" s="155">
        <v>264</v>
      </c>
      <c r="U13" s="155">
        <v>161</v>
      </c>
      <c r="V13" s="156">
        <v>0.63975155279503104</v>
      </c>
      <c r="W13" s="162"/>
      <c r="X13" s="163"/>
    </row>
    <row r="14" spans="2:24">
      <c r="B14" s="149">
        <v>10</v>
      </c>
      <c r="C14" s="150" t="s">
        <v>143</v>
      </c>
      <c r="D14" s="151">
        <v>731</v>
      </c>
      <c r="E14" s="152">
        <v>3.1631328429251405E-2</v>
      </c>
      <c r="F14" s="151">
        <v>413</v>
      </c>
      <c r="G14" s="152">
        <v>2.0375943559129705E-2</v>
      </c>
      <c r="H14" s="152">
        <v>0.76997578692493951</v>
      </c>
      <c r="J14" s="153"/>
      <c r="K14" s="164" t="s">
        <v>60</v>
      </c>
      <c r="L14" s="165">
        <v>79</v>
      </c>
      <c r="M14" s="165">
        <v>92</v>
      </c>
      <c r="N14" s="161">
        <v>-0.14130434782608692</v>
      </c>
      <c r="O14" s="166"/>
      <c r="P14" s="167"/>
      <c r="R14" s="153"/>
      <c r="S14" s="164" t="s">
        <v>60</v>
      </c>
      <c r="T14" s="165">
        <v>791</v>
      </c>
      <c r="U14" s="165">
        <v>859</v>
      </c>
      <c r="V14" s="161">
        <v>-7.9161816065192125E-2</v>
      </c>
      <c r="W14" s="166"/>
      <c r="X14" s="167"/>
    </row>
    <row r="15" spans="2:24">
      <c r="B15" s="175" t="s">
        <v>62</v>
      </c>
      <c r="C15" s="175"/>
      <c r="D15" s="176">
        <f>SUM(D5:D14)</f>
        <v>15735</v>
      </c>
      <c r="E15" s="177">
        <f>SUM(E5:E14)</f>
        <v>0.68087408048463871</v>
      </c>
      <c r="F15" s="176">
        <f>SUM(F5:F14)</f>
        <v>13689</v>
      </c>
      <c r="G15" s="177">
        <f>SUM(G5:G14)</f>
        <v>0.67536632295623855</v>
      </c>
      <c r="H15" s="178">
        <f>+D15/F15-1</f>
        <v>0.14946307253999569</v>
      </c>
      <c r="J15" s="168" t="s">
        <v>77</v>
      </c>
      <c r="K15" s="169"/>
      <c r="L15" s="170">
        <v>241</v>
      </c>
      <c r="M15" s="170">
        <v>270</v>
      </c>
      <c r="N15" s="171">
        <v>-0.1074074074074074</v>
      </c>
      <c r="O15" s="172">
        <v>1.0428385980095196E-2</v>
      </c>
      <c r="P15" s="172">
        <v>1.3320834772312398E-2</v>
      </c>
      <c r="R15" s="168" t="s">
        <v>65</v>
      </c>
      <c r="S15" s="169"/>
      <c r="T15" s="170">
        <v>2115</v>
      </c>
      <c r="U15" s="170">
        <v>1920</v>
      </c>
      <c r="V15" s="171">
        <v>0.1015625</v>
      </c>
      <c r="W15" s="172">
        <v>9.1518823020337522E-2</v>
      </c>
      <c r="X15" s="172">
        <v>9.4725936158665938E-2</v>
      </c>
    </row>
    <row r="16" spans="2:24" ht="15">
      <c r="B16" s="175" t="s">
        <v>63</v>
      </c>
      <c r="C16" s="175"/>
      <c r="D16" s="176">
        <f>+D17-D15</f>
        <v>7375</v>
      </c>
      <c r="E16" s="177">
        <f>+D16/D17</f>
        <v>0.31912591951536129</v>
      </c>
      <c r="F16" s="176">
        <f>+F17-F15</f>
        <v>6580</v>
      </c>
      <c r="G16" s="177">
        <f>+F16/F17</f>
        <v>0.32463367704376139</v>
      </c>
      <c r="H16" s="178">
        <f>+D16/F16-1</f>
        <v>0.12082066869300911</v>
      </c>
      <c r="J16" s="153" t="s">
        <v>78</v>
      </c>
      <c r="K16" s="154" t="s">
        <v>26</v>
      </c>
      <c r="L16" s="155">
        <v>961</v>
      </c>
      <c r="M16" s="155">
        <v>724</v>
      </c>
      <c r="N16" s="156">
        <v>0.32734806629834257</v>
      </c>
      <c r="O16" s="157"/>
      <c r="P16" s="158"/>
      <c r="R16" s="153" t="s">
        <v>48</v>
      </c>
      <c r="S16" s="173" t="s">
        <v>25</v>
      </c>
      <c r="T16" s="155">
        <v>860</v>
      </c>
      <c r="U16" s="155">
        <v>724</v>
      </c>
      <c r="V16" s="156">
        <v>0.18784530386740328</v>
      </c>
      <c r="W16" s="157"/>
      <c r="X16" s="158"/>
    </row>
    <row r="17" spans="2:24" ht="15">
      <c r="B17" s="179" t="s">
        <v>61</v>
      </c>
      <c r="C17" s="179"/>
      <c r="D17" s="180">
        <v>23110</v>
      </c>
      <c r="E17" s="181">
        <v>1</v>
      </c>
      <c r="F17" s="180">
        <v>20269</v>
      </c>
      <c r="G17" s="181">
        <v>1.0000000000000007</v>
      </c>
      <c r="H17" s="182">
        <v>0.14016478365977592</v>
      </c>
      <c r="J17" s="153"/>
      <c r="K17" s="159" t="s">
        <v>80</v>
      </c>
      <c r="L17" s="160">
        <v>415</v>
      </c>
      <c r="M17" s="160">
        <v>538</v>
      </c>
      <c r="N17" s="161">
        <v>-0.22862453531598514</v>
      </c>
      <c r="O17" s="162"/>
      <c r="P17" s="163"/>
      <c r="R17" s="153"/>
      <c r="S17" s="174" t="s">
        <v>44</v>
      </c>
      <c r="T17" s="160">
        <v>857</v>
      </c>
      <c r="U17" s="160">
        <v>875</v>
      </c>
      <c r="V17" s="161">
        <v>-2.0571428571428574E-2</v>
      </c>
      <c r="W17" s="162"/>
      <c r="X17" s="163"/>
    </row>
    <row r="18" spans="2:24" ht="15">
      <c r="B18" s="183" t="s">
        <v>74</v>
      </c>
      <c r="C18" s="183"/>
      <c r="D18" s="183"/>
      <c r="E18" s="183"/>
      <c r="F18" s="183"/>
      <c r="G18" s="183"/>
      <c r="H18" s="183"/>
      <c r="J18" s="153"/>
      <c r="K18" s="154" t="s">
        <v>31</v>
      </c>
      <c r="L18" s="155">
        <v>377</v>
      </c>
      <c r="M18" s="155">
        <v>342</v>
      </c>
      <c r="N18" s="156">
        <v>0.10233918128654973</v>
      </c>
      <c r="O18" s="162"/>
      <c r="P18" s="163"/>
      <c r="R18" s="153"/>
      <c r="S18" s="173" t="s">
        <v>26</v>
      </c>
      <c r="T18" s="155">
        <v>763</v>
      </c>
      <c r="U18" s="155">
        <v>664</v>
      </c>
      <c r="V18" s="156">
        <v>0.14909638554216875</v>
      </c>
      <c r="W18" s="162"/>
      <c r="X18" s="163"/>
    </row>
    <row r="19" spans="2:24">
      <c r="B19" s="184" t="s">
        <v>41</v>
      </c>
      <c r="C19" s="184"/>
      <c r="D19" s="184"/>
      <c r="E19" s="184"/>
      <c r="F19" s="184"/>
      <c r="G19" s="184"/>
      <c r="H19" s="184"/>
      <c r="J19" s="153"/>
      <c r="K19" s="164" t="s">
        <v>60</v>
      </c>
      <c r="L19" s="165">
        <v>1513</v>
      </c>
      <c r="M19" s="165">
        <v>1369</v>
      </c>
      <c r="N19" s="161">
        <v>0.10518626734842962</v>
      </c>
      <c r="O19" s="166"/>
      <c r="P19" s="167"/>
      <c r="R19" s="153"/>
      <c r="S19" s="164" t="s">
        <v>60</v>
      </c>
      <c r="T19" s="165">
        <v>4645</v>
      </c>
      <c r="U19" s="165">
        <v>4023</v>
      </c>
      <c r="V19" s="161">
        <v>0.15461098682575192</v>
      </c>
      <c r="W19" s="166"/>
      <c r="X19" s="167"/>
    </row>
    <row r="20" spans="2:24">
      <c r="B20" s="184"/>
      <c r="C20" s="184"/>
      <c r="D20" s="184"/>
      <c r="E20" s="184"/>
      <c r="F20" s="184"/>
      <c r="G20" s="184"/>
      <c r="H20" s="184"/>
      <c r="J20" s="168" t="s">
        <v>78</v>
      </c>
      <c r="K20" s="169"/>
      <c r="L20" s="170">
        <v>3266</v>
      </c>
      <c r="M20" s="170">
        <v>2973</v>
      </c>
      <c r="N20" s="171">
        <v>9.8553649512277186E-2</v>
      </c>
      <c r="O20" s="172">
        <v>0.14132410212029425</v>
      </c>
      <c r="P20" s="172">
        <v>0.14667719177068431</v>
      </c>
      <c r="R20" s="168" t="s">
        <v>66</v>
      </c>
      <c r="S20" s="168"/>
      <c r="T20" s="170">
        <v>7125</v>
      </c>
      <c r="U20" s="170">
        <v>6286</v>
      </c>
      <c r="V20" s="171">
        <v>0.1334712058542793</v>
      </c>
      <c r="W20" s="172">
        <v>0.30830809173517959</v>
      </c>
      <c r="X20" s="172">
        <v>0.31012876806946571</v>
      </c>
    </row>
    <row r="21" spans="2:24" ht="12.75" customHeight="1">
      <c r="J21" s="153" t="s">
        <v>79</v>
      </c>
      <c r="K21" s="173" t="s">
        <v>25</v>
      </c>
      <c r="L21" s="155">
        <v>973</v>
      </c>
      <c r="M21" s="155">
        <v>808</v>
      </c>
      <c r="N21" s="156">
        <v>0.20420792079207928</v>
      </c>
      <c r="O21" s="157"/>
      <c r="P21" s="158"/>
      <c r="R21" s="153" t="s">
        <v>96</v>
      </c>
      <c r="S21" s="173" t="s">
        <v>28</v>
      </c>
      <c r="T21" s="155">
        <v>53</v>
      </c>
      <c r="U21" s="155">
        <v>60</v>
      </c>
      <c r="V21" s="156">
        <v>-0.1166666666666667</v>
      </c>
      <c r="W21" s="157"/>
      <c r="X21" s="158"/>
    </row>
    <row r="22" spans="2:24" ht="15">
      <c r="J22" s="153"/>
      <c r="K22" s="174" t="s">
        <v>26</v>
      </c>
      <c r="L22" s="160">
        <v>546</v>
      </c>
      <c r="M22" s="160">
        <v>699</v>
      </c>
      <c r="N22" s="161">
        <v>-0.2188841201716738</v>
      </c>
      <c r="O22" s="162"/>
      <c r="P22" s="163"/>
      <c r="R22" s="153"/>
      <c r="S22" s="174" t="s">
        <v>30</v>
      </c>
      <c r="T22" s="160">
        <v>45</v>
      </c>
      <c r="U22" s="160">
        <v>37</v>
      </c>
      <c r="V22" s="161">
        <v>0.21621621621621623</v>
      </c>
      <c r="W22" s="162"/>
      <c r="X22" s="163"/>
    </row>
    <row r="23" spans="2:24" ht="15">
      <c r="B23" s="185"/>
      <c r="C23" s="185"/>
      <c r="D23" s="185"/>
      <c r="E23" s="185"/>
      <c r="F23" s="185"/>
      <c r="G23" s="185"/>
      <c r="H23" s="185"/>
      <c r="J23" s="153"/>
      <c r="K23" s="173" t="s">
        <v>28</v>
      </c>
      <c r="L23" s="155">
        <v>403</v>
      </c>
      <c r="M23" s="155">
        <v>422</v>
      </c>
      <c r="N23" s="156">
        <v>-4.502369668246442E-2</v>
      </c>
      <c r="O23" s="162"/>
      <c r="P23" s="163"/>
      <c r="R23" s="153"/>
      <c r="S23" s="173" t="s">
        <v>0</v>
      </c>
      <c r="T23" s="155">
        <v>28</v>
      </c>
      <c r="U23" s="155">
        <v>38</v>
      </c>
      <c r="V23" s="156">
        <v>-0.26315789473684215</v>
      </c>
      <c r="W23" s="162"/>
      <c r="X23" s="163"/>
    </row>
    <row r="24" spans="2:24">
      <c r="B24" s="185"/>
      <c r="C24" s="185"/>
      <c r="D24" s="185"/>
      <c r="E24" s="185"/>
      <c r="F24" s="185"/>
      <c r="G24" s="185"/>
      <c r="H24" s="185"/>
      <c r="J24" s="153"/>
      <c r="K24" s="164" t="s">
        <v>60</v>
      </c>
      <c r="L24" s="165">
        <v>860</v>
      </c>
      <c r="M24" s="165">
        <v>684</v>
      </c>
      <c r="N24" s="161">
        <v>0.25730994152046782</v>
      </c>
      <c r="O24" s="166"/>
      <c r="P24" s="167"/>
      <c r="R24" s="153"/>
      <c r="S24" s="164" t="s">
        <v>60</v>
      </c>
      <c r="T24" s="165">
        <v>3</v>
      </c>
      <c r="U24" s="165">
        <v>19</v>
      </c>
      <c r="V24" s="161">
        <v>-0.84210526315789469</v>
      </c>
      <c r="W24" s="166"/>
      <c r="X24" s="167"/>
    </row>
    <row r="25" spans="2:24">
      <c r="B25" s="185"/>
      <c r="C25" s="185"/>
      <c r="D25" s="185"/>
      <c r="E25" s="185"/>
      <c r="F25" s="185"/>
      <c r="G25" s="185"/>
      <c r="H25" s="185"/>
      <c r="J25" s="168" t="s">
        <v>79</v>
      </c>
      <c r="K25" s="169"/>
      <c r="L25" s="170">
        <v>2782</v>
      </c>
      <c r="M25" s="170">
        <v>2613</v>
      </c>
      <c r="N25" s="171">
        <v>6.4676616915422924E-2</v>
      </c>
      <c r="O25" s="172">
        <v>0.1203807875378624</v>
      </c>
      <c r="P25" s="172">
        <v>0.12891607874093444</v>
      </c>
      <c r="R25" s="168" t="s">
        <v>97</v>
      </c>
      <c r="S25" s="169"/>
      <c r="T25" s="170">
        <v>129</v>
      </c>
      <c r="U25" s="170">
        <v>154</v>
      </c>
      <c r="V25" s="171">
        <v>-0.16233766233766234</v>
      </c>
      <c r="W25" s="172">
        <v>5.5819991345737773E-3</v>
      </c>
      <c r="X25" s="172">
        <v>7.5978094627263308E-3</v>
      </c>
    </row>
    <row r="26" spans="2:24" ht="15">
      <c r="B26" s="185"/>
      <c r="C26" s="185"/>
      <c r="D26" s="185"/>
      <c r="E26" s="185"/>
      <c r="F26" s="185"/>
      <c r="G26" s="185"/>
      <c r="H26" s="185"/>
      <c r="J26" s="153" t="s">
        <v>145</v>
      </c>
      <c r="K26" s="154" t="s">
        <v>0</v>
      </c>
      <c r="L26" s="155">
        <v>621</v>
      </c>
      <c r="M26" s="155">
        <v>649</v>
      </c>
      <c r="N26" s="156">
        <v>-4.3143297380585532E-2</v>
      </c>
      <c r="O26" s="157"/>
      <c r="P26" s="158"/>
      <c r="R26" s="153" t="s">
        <v>49</v>
      </c>
      <c r="S26" s="173" t="s">
        <v>25</v>
      </c>
      <c r="T26" s="155">
        <v>229</v>
      </c>
      <c r="U26" s="155">
        <v>115</v>
      </c>
      <c r="V26" s="156">
        <v>0.99130434782608701</v>
      </c>
      <c r="W26" s="157"/>
      <c r="X26" s="158"/>
    </row>
    <row r="27" spans="2:24" ht="15">
      <c r="B27" s="185"/>
      <c r="C27" s="185"/>
      <c r="D27" s="185"/>
      <c r="E27" s="185"/>
      <c r="F27" s="185"/>
      <c r="G27" s="185"/>
      <c r="H27" s="185"/>
      <c r="J27" s="153"/>
      <c r="K27" s="159" t="s">
        <v>25</v>
      </c>
      <c r="L27" s="160">
        <v>421</v>
      </c>
      <c r="M27" s="160">
        <v>411</v>
      </c>
      <c r="N27" s="161">
        <v>2.4330900243308973E-2</v>
      </c>
      <c r="O27" s="162"/>
      <c r="P27" s="163"/>
      <c r="R27" s="153"/>
      <c r="S27" s="174" t="s">
        <v>26</v>
      </c>
      <c r="T27" s="160">
        <v>180</v>
      </c>
      <c r="U27" s="160">
        <v>184</v>
      </c>
      <c r="V27" s="161">
        <v>-2.1739130434782594E-2</v>
      </c>
      <c r="W27" s="162"/>
      <c r="X27" s="163"/>
    </row>
    <row r="28" spans="2:24" ht="15">
      <c r="B28" s="185"/>
      <c r="C28" s="185"/>
      <c r="D28" s="185"/>
      <c r="E28" s="185"/>
      <c r="F28" s="185"/>
      <c r="G28" s="185"/>
      <c r="H28" s="185"/>
      <c r="J28" s="153"/>
      <c r="K28" s="154" t="s">
        <v>101</v>
      </c>
      <c r="L28" s="155">
        <v>330</v>
      </c>
      <c r="M28" s="155">
        <v>311</v>
      </c>
      <c r="N28" s="156">
        <v>6.1093247588424493E-2</v>
      </c>
      <c r="O28" s="162"/>
      <c r="P28" s="163"/>
      <c r="R28" s="153"/>
      <c r="S28" s="173" t="s">
        <v>140</v>
      </c>
      <c r="T28" s="155">
        <v>119</v>
      </c>
      <c r="U28" s="155">
        <v>85</v>
      </c>
      <c r="V28" s="156">
        <v>0.39999999999999991</v>
      </c>
      <c r="W28" s="162"/>
      <c r="X28" s="163"/>
    </row>
    <row r="29" spans="2:24" ht="12.75" customHeight="1">
      <c r="B29" s="185"/>
      <c r="C29" s="185"/>
      <c r="D29" s="185"/>
      <c r="E29" s="185"/>
      <c r="F29" s="185"/>
      <c r="G29" s="185"/>
      <c r="H29" s="185"/>
      <c r="I29" s="186"/>
      <c r="J29" s="153"/>
      <c r="K29" s="164" t="s">
        <v>60</v>
      </c>
      <c r="L29" s="165">
        <v>961</v>
      </c>
      <c r="M29" s="165">
        <v>826</v>
      </c>
      <c r="N29" s="161">
        <v>0.16343825665859568</v>
      </c>
      <c r="O29" s="166"/>
      <c r="P29" s="167"/>
      <c r="R29" s="153"/>
      <c r="S29" s="164" t="s">
        <v>60</v>
      </c>
      <c r="T29" s="165">
        <v>233</v>
      </c>
      <c r="U29" s="165">
        <v>228</v>
      </c>
      <c r="V29" s="161">
        <v>2.1929824561403466E-2</v>
      </c>
      <c r="W29" s="166"/>
      <c r="X29" s="167"/>
    </row>
    <row r="30" spans="2:24">
      <c r="B30" s="185"/>
      <c r="C30" s="185"/>
      <c r="D30" s="185"/>
      <c r="E30" s="185"/>
      <c r="F30" s="185"/>
      <c r="G30" s="185"/>
      <c r="H30" s="185"/>
      <c r="J30" s="168" t="s">
        <v>145</v>
      </c>
      <c r="K30" s="168"/>
      <c r="L30" s="170">
        <v>2333</v>
      </c>
      <c r="M30" s="170">
        <v>2197</v>
      </c>
      <c r="N30" s="171">
        <v>6.1902594446973103E-2</v>
      </c>
      <c r="O30" s="172">
        <v>0.10095196884465599</v>
      </c>
      <c r="P30" s="172">
        <v>0.10839212590655681</v>
      </c>
      <c r="R30" s="168" t="s">
        <v>67</v>
      </c>
      <c r="S30" s="169"/>
      <c r="T30" s="170">
        <v>761</v>
      </c>
      <c r="U30" s="170">
        <v>612</v>
      </c>
      <c r="V30" s="171">
        <v>0.24346405228758172</v>
      </c>
      <c r="W30" s="172">
        <v>3.2929467762873213E-2</v>
      </c>
      <c r="X30" s="172">
        <v>3.0193892150574768E-2</v>
      </c>
    </row>
    <row r="31" spans="2:24" ht="15">
      <c r="B31" s="185"/>
      <c r="C31" s="185"/>
      <c r="D31" s="185"/>
      <c r="E31" s="185"/>
      <c r="F31" s="185"/>
      <c r="G31" s="185"/>
      <c r="H31" s="185"/>
      <c r="J31" s="153" t="s">
        <v>144</v>
      </c>
      <c r="K31" s="154" t="s">
        <v>0</v>
      </c>
      <c r="L31" s="155">
        <v>1373</v>
      </c>
      <c r="M31" s="155">
        <v>1329</v>
      </c>
      <c r="N31" s="156">
        <v>3.3107599699021772E-2</v>
      </c>
      <c r="O31" s="157"/>
      <c r="P31" s="158"/>
      <c r="R31" s="153" t="s">
        <v>50</v>
      </c>
      <c r="S31" s="173" t="s">
        <v>0</v>
      </c>
      <c r="T31" s="155">
        <v>395</v>
      </c>
      <c r="U31" s="155">
        <v>294</v>
      </c>
      <c r="V31" s="156">
        <v>0.34353741496598644</v>
      </c>
      <c r="W31" s="157"/>
      <c r="X31" s="158"/>
    </row>
    <row r="32" spans="2:24" ht="15">
      <c r="B32" s="185"/>
      <c r="C32" s="185"/>
      <c r="D32" s="185"/>
      <c r="E32" s="185"/>
      <c r="F32" s="185"/>
      <c r="G32" s="185"/>
      <c r="H32" s="185"/>
      <c r="J32" s="153"/>
      <c r="K32" s="159" t="s">
        <v>26</v>
      </c>
      <c r="L32" s="160">
        <v>694</v>
      </c>
      <c r="M32" s="160">
        <v>601</v>
      </c>
      <c r="N32" s="161">
        <v>0.15474209650582371</v>
      </c>
      <c r="O32" s="162"/>
      <c r="P32" s="163"/>
      <c r="R32" s="153"/>
      <c r="S32" s="174" t="s">
        <v>25</v>
      </c>
      <c r="T32" s="160">
        <v>360</v>
      </c>
      <c r="U32" s="160">
        <v>364</v>
      </c>
      <c r="V32" s="161">
        <v>-1.098901098901095E-2</v>
      </c>
      <c r="W32" s="162"/>
      <c r="X32" s="163"/>
    </row>
    <row r="33" spans="2:24" ht="15">
      <c r="B33" s="185"/>
      <c r="C33" s="185"/>
      <c r="D33" s="185"/>
      <c r="E33" s="185"/>
      <c r="F33" s="185"/>
      <c r="G33" s="185"/>
      <c r="H33" s="185"/>
      <c r="J33" s="153"/>
      <c r="K33" s="154" t="s">
        <v>147</v>
      </c>
      <c r="L33" s="155">
        <v>538</v>
      </c>
      <c r="M33" s="155">
        <v>495</v>
      </c>
      <c r="N33" s="156">
        <v>8.6868686868686762E-2</v>
      </c>
      <c r="O33" s="162"/>
      <c r="P33" s="163"/>
      <c r="R33" s="153"/>
      <c r="S33" s="173" t="s">
        <v>26</v>
      </c>
      <c r="T33" s="155">
        <v>213</v>
      </c>
      <c r="U33" s="155">
        <v>46</v>
      </c>
      <c r="V33" s="156">
        <v>3.6304347826086953</v>
      </c>
      <c r="W33" s="162"/>
      <c r="X33" s="163"/>
    </row>
    <row r="34" spans="2:24">
      <c r="B34" s="185"/>
      <c r="C34" s="185"/>
      <c r="D34" s="185"/>
      <c r="E34" s="185"/>
      <c r="F34" s="185"/>
      <c r="G34" s="185"/>
      <c r="H34" s="185"/>
      <c r="J34" s="153"/>
      <c r="K34" s="164" t="s">
        <v>60</v>
      </c>
      <c r="L34" s="165">
        <v>1203</v>
      </c>
      <c r="M34" s="165">
        <v>1187</v>
      </c>
      <c r="N34" s="161">
        <v>1.347935973041281E-2</v>
      </c>
      <c r="O34" s="166"/>
      <c r="P34" s="167"/>
      <c r="R34" s="153"/>
      <c r="S34" s="164" t="s">
        <v>60</v>
      </c>
      <c r="T34" s="165">
        <v>731</v>
      </c>
      <c r="U34" s="165">
        <v>488</v>
      </c>
      <c r="V34" s="161">
        <v>0.49795081967213117</v>
      </c>
      <c r="W34" s="166"/>
      <c r="X34" s="167"/>
    </row>
    <row r="35" spans="2:24">
      <c r="B35" s="185"/>
      <c r="C35" s="185"/>
      <c r="D35" s="185"/>
      <c r="E35" s="185"/>
      <c r="F35" s="185"/>
      <c r="G35" s="185"/>
      <c r="H35" s="185"/>
      <c r="J35" s="168" t="s">
        <v>146</v>
      </c>
      <c r="K35" s="168"/>
      <c r="L35" s="170">
        <v>3808</v>
      </c>
      <c r="M35" s="170">
        <v>3612</v>
      </c>
      <c r="N35" s="171">
        <v>5.4263565891472965E-2</v>
      </c>
      <c r="O35" s="172">
        <v>0.16477715274772825</v>
      </c>
      <c r="P35" s="172">
        <v>0.17820316739849029</v>
      </c>
      <c r="R35" s="168" t="s">
        <v>68</v>
      </c>
      <c r="S35" s="169"/>
      <c r="T35" s="170">
        <v>1699</v>
      </c>
      <c r="U35" s="170">
        <v>1192</v>
      </c>
      <c r="V35" s="171">
        <v>0.42533557046979875</v>
      </c>
      <c r="W35" s="172">
        <v>7.3517957594115099E-2</v>
      </c>
      <c r="X35" s="172">
        <v>5.8809018698505106E-2</v>
      </c>
    </row>
    <row r="36" spans="2:24" ht="15">
      <c r="B36" s="185"/>
      <c r="C36" s="185"/>
      <c r="D36" s="185"/>
      <c r="E36" s="185"/>
      <c r="F36" s="185"/>
      <c r="G36" s="185"/>
      <c r="H36" s="185"/>
      <c r="J36" s="153" t="s">
        <v>75</v>
      </c>
      <c r="K36" s="154" t="s">
        <v>150</v>
      </c>
      <c r="L36" s="155">
        <v>110</v>
      </c>
      <c r="M36" s="155">
        <v>42</v>
      </c>
      <c r="N36" s="156">
        <v>1.6190476190476191</v>
      </c>
      <c r="O36" s="157"/>
      <c r="P36" s="158"/>
      <c r="R36" s="153" t="s">
        <v>51</v>
      </c>
      <c r="S36" s="173" t="s">
        <v>0</v>
      </c>
      <c r="T36" s="155">
        <v>1234</v>
      </c>
      <c r="U36" s="155">
        <v>1252</v>
      </c>
      <c r="V36" s="156">
        <v>-1.4376996805111841E-2</v>
      </c>
      <c r="W36" s="157"/>
      <c r="X36" s="158"/>
    </row>
    <row r="37" spans="2:24" ht="12.75" customHeight="1">
      <c r="B37" s="185"/>
      <c r="C37" s="185"/>
      <c r="D37" s="185"/>
      <c r="E37" s="185"/>
      <c r="F37" s="185"/>
      <c r="G37" s="185"/>
      <c r="H37" s="185"/>
      <c r="J37" s="153"/>
      <c r="K37" s="159" t="s">
        <v>148</v>
      </c>
      <c r="L37" s="160">
        <v>70</v>
      </c>
      <c r="M37" s="160">
        <v>45</v>
      </c>
      <c r="N37" s="161">
        <v>0.55555555555555558</v>
      </c>
      <c r="O37" s="162"/>
      <c r="P37" s="163"/>
      <c r="R37" s="153"/>
      <c r="S37" s="174" t="s">
        <v>26</v>
      </c>
      <c r="T37" s="160">
        <v>610</v>
      </c>
      <c r="U37" s="160">
        <v>815</v>
      </c>
      <c r="V37" s="161">
        <v>-0.25153374233128833</v>
      </c>
      <c r="W37" s="162"/>
      <c r="X37" s="163"/>
    </row>
    <row r="38" spans="2:24" ht="12.75" customHeight="1">
      <c r="B38" s="185"/>
      <c r="C38" s="185"/>
      <c r="D38" s="185"/>
      <c r="E38" s="185"/>
      <c r="F38" s="185"/>
      <c r="G38" s="185"/>
      <c r="H38" s="185"/>
      <c r="J38" s="153"/>
      <c r="K38" s="154" t="s">
        <v>98</v>
      </c>
      <c r="L38" s="155">
        <v>69</v>
      </c>
      <c r="M38" s="155">
        <v>12</v>
      </c>
      <c r="N38" s="156">
        <v>4.75</v>
      </c>
      <c r="O38" s="162"/>
      <c r="P38" s="163"/>
      <c r="R38" s="153"/>
      <c r="S38" s="173" t="s">
        <v>25</v>
      </c>
      <c r="T38" s="155">
        <v>413</v>
      </c>
      <c r="U38" s="155">
        <v>341</v>
      </c>
      <c r="V38" s="156">
        <v>0.21114369501466279</v>
      </c>
      <c r="W38" s="162"/>
      <c r="X38" s="163"/>
    </row>
    <row r="39" spans="2:24" ht="12.75" customHeight="1">
      <c r="B39" s="185"/>
      <c r="C39" s="185"/>
      <c r="D39" s="185"/>
      <c r="E39" s="185"/>
      <c r="F39" s="185"/>
      <c r="G39" s="185"/>
      <c r="H39" s="185"/>
      <c r="J39" s="153"/>
      <c r="K39" s="164" t="s">
        <v>60</v>
      </c>
      <c r="L39" s="165">
        <v>351</v>
      </c>
      <c r="M39" s="165">
        <v>159</v>
      </c>
      <c r="N39" s="161">
        <v>1.2075471698113209</v>
      </c>
      <c r="O39" s="166"/>
      <c r="P39" s="167"/>
      <c r="R39" s="153"/>
      <c r="S39" s="164" t="s">
        <v>60</v>
      </c>
      <c r="T39" s="165">
        <v>2232</v>
      </c>
      <c r="U39" s="165">
        <v>2180</v>
      </c>
      <c r="V39" s="156">
        <v>2.3853211009174258E-2</v>
      </c>
      <c r="W39" s="166"/>
      <c r="X39" s="167"/>
    </row>
    <row r="40" spans="2:24" ht="12.75" customHeight="1">
      <c r="B40" s="185"/>
      <c r="C40" s="185"/>
      <c r="D40" s="185"/>
      <c r="E40" s="185"/>
      <c r="F40" s="185"/>
      <c r="G40" s="185"/>
      <c r="H40" s="185"/>
      <c r="J40" s="187" t="s">
        <v>75</v>
      </c>
      <c r="K40" s="187"/>
      <c r="L40" s="188">
        <v>600</v>
      </c>
      <c r="M40" s="188">
        <v>258</v>
      </c>
      <c r="N40" s="189">
        <v>1.3255813953488373</v>
      </c>
      <c r="O40" s="190">
        <v>2.5962786672436174E-2</v>
      </c>
      <c r="P40" s="190">
        <v>1.2728797671320737E-2</v>
      </c>
      <c r="R40" s="168" t="s">
        <v>69</v>
      </c>
      <c r="S40" s="169"/>
      <c r="T40" s="170">
        <v>4489</v>
      </c>
      <c r="U40" s="170">
        <v>4588</v>
      </c>
      <c r="V40" s="171">
        <v>-2.1578029642545737E-2</v>
      </c>
      <c r="W40" s="172">
        <v>0.19424491562094331</v>
      </c>
      <c r="X40" s="172">
        <v>0.22635551827914549</v>
      </c>
    </row>
    <row r="41" spans="2:24" ht="15">
      <c r="B41" s="185"/>
      <c r="C41" s="185"/>
      <c r="D41" s="185"/>
      <c r="E41" s="185"/>
      <c r="F41" s="185"/>
      <c r="G41" s="185"/>
      <c r="H41" s="185"/>
      <c r="J41" s="187" t="s">
        <v>149</v>
      </c>
      <c r="K41" s="187"/>
      <c r="L41" s="188">
        <v>0</v>
      </c>
      <c r="M41" s="188">
        <v>0</v>
      </c>
      <c r="N41" s="189" t="s">
        <v>153</v>
      </c>
      <c r="O41" s="190">
        <v>0</v>
      </c>
      <c r="P41" s="190">
        <v>0</v>
      </c>
      <c r="R41" s="153" t="s">
        <v>52</v>
      </c>
      <c r="S41" s="173" t="s">
        <v>31</v>
      </c>
      <c r="T41" s="155">
        <v>381</v>
      </c>
      <c r="U41" s="155">
        <v>315</v>
      </c>
      <c r="V41" s="156">
        <v>0.20952380952380945</v>
      </c>
      <c r="W41" s="157"/>
      <c r="X41" s="158"/>
    </row>
    <row r="42" spans="2:24" ht="15">
      <c r="B42" s="185"/>
      <c r="C42" s="185"/>
      <c r="D42" s="185"/>
      <c r="E42" s="185"/>
      <c r="F42" s="185"/>
      <c r="G42" s="185"/>
      <c r="H42" s="185"/>
      <c r="J42" s="191" t="s">
        <v>61</v>
      </c>
      <c r="K42" s="191"/>
      <c r="L42" s="180">
        <v>23110</v>
      </c>
      <c r="M42" s="180">
        <v>20269</v>
      </c>
      <c r="N42" s="190">
        <v>0.14016478365977592</v>
      </c>
      <c r="O42" s="192">
        <v>0.83522284725227169</v>
      </c>
      <c r="P42" s="192">
        <v>0.82179683260150971</v>
      </c>
      <c r="R42" s="153"/>
      <c r="S42" s="174" t="s">
        <v>26</v>
      </c>
      <c r="T42" s="160">
        <v>297</v>
      </c>
      <c r="U42" s="160">
        <v>218</v>
      </c>
      <c r="V42" s="161">
        <v>0.36238532110091737</v>
      </c>
      <c r="W42" s="162"/>
      <c r="X42" s="163"/>
    </row>
    <row r="43" spans="2:24" ht="15">
      <c r="B43" s="185"/>
      <c r="C43" s="185"/>
      <c r="D43" s="185"/>
      <c r="E43" s="185"/>
      <c r="F43" s="185"/>
      <c r="G43" s="185"/>
      <c r="H43" s="185"/>
      <c r="R43" s="153"/>
      <c r="S43" s="173" t="s">
        <v>71</v>
      </c>
      <c r="T43" s="155">
        <v>225</v>
      </c>
      <c r="U43" s="155">
        <v>248</v>
      </c>
      <c r="V43" s="156">
        <v>-9.2741935483870996E-2</v>
      </c>
      <c r="W43" s="162"/>
      <c r="X43" s="163"/>
    </row>
    <row r="44" spans="2:24">
      <c r="B44" s="185"/>
      <c r="C44" s="185"/>
      <c r="D44" s="185"/>
      <c r="E44" s="185"/>
      <c r="F44" s="185"/>
      <c r="G44" s="185"/>
      <c r="H44" s="185"/>
      <c r="R44" s="153"/>
      <c r="S44" s="164" t="s">
        <v>60</v>
      </c>
      <c r="T44" s="165">
        <v>361</v>
      </c>
      <c r="U44" s="165">
        <v>354</v>
      </c>
      <c r="V44" s="161">
        <v>1.9774011299435124E-2</v>
      </c>
      <c r="W44" s="166"/>
      <c r="X44" s="167"/>
    </row>
    <row r="45" spans="2:24">
      <c r="B45" s="185"/>
      <c r="C45" s="185"/>
      <c r="D45" s="185"/>
      <c r="E45" s="185"/>
      <c r="F45" s="185"/>
      <c r="G45" s="185"/>
      <c r="H45" s="185"/>
      <c r="R45" s="187" t="s">
        <v>70</v>
      </c>
      <c r="S45" s="193"/>
      <c r="T45" s="188">
        <v>1264</v>
      </c>
      <c r="U45" s="188">
        <v>1135</v>
      </c>
      <c r="V45" s="189">
        <v>0.11365638766519814</v>
      </c>
      <c r="W45" s="190">
        <v>5.4694937256598873E-2</v>
      </c>
      <c r="X45" s="190">
        <v>5.5996842468794709E-2</v>
      </c>
    </row>
    <row r="46" spans="2:24">
      <c r="B46" s="185"/>
      <c r="C46" s="185"/>
      <c r="D46" s="185"/>
      <c r="E46" s="185"/>
      <c r="F46" s="185"/>
      <c r="G46" s="185"/>
      <c r="H46" s="185"/>
      <c r="R46" s="187" t="s">
        <v>142</v>
      </c>
      <c r="S46" s="187"/>
      <c r="T46" s="188">
        <v>125</v>
      </c>
      <c r="U46" s="188">
        <v>145</v>
      </c>
      <c r="V46" s="189">
        <v>-0.13793103448275867</v>
      </c>
      <c r="W46" s="190">
        <v>5.4089138900908695E-3</v>
      </c>
      <c r="X46" s="190">
        <v>7.1537816369825844E-3</v>
      </c>
    </row>
    <row r="47" spans="2:24">
      <c r="B47" s="185"/>
      <c r="C47" s="185"/>
      <c r="D47" s="185"/>
      <c r="E47" s="185"/>
      <c r="F47" s="185"/>
      <c r="G47" s="185"/>
      <c r="H47" s="185"/>
      <c r="R47" s="191" t="s">
        <v>61</v>
      </c>
      <c r="S47" s="191"/>
      <c r="T47" s="180">
        <v>23110</v>
      </c>
      <c r="U47" s="180">
        <v>20269</v>
      </c>
      <c r="V47" s="189">
        <v>0.14016478365977592</v>
      </c>
      <c r="W47" s="192">
        <v>1</v>
      </c>
      <c r="X47" s="192">
        <v>0.99999999999999989</v>
      </c>
    </row>
    <row r="48" spans="2:24">
      <c r="B48" s="185"/>
      <c r="C48" s="185"/>
      <c r="D48" s="185"/>
      <c r="E48" s="185"/>
      <c r="F48" s="185"/>
      <c r="G48" s="185"/>
      <c r="H48" s="185"/>
    </row>
    <row r="49" spans="2:16">
      <c r="B49" s="185"/>
      <c r="C49" s="185"/>
      <c r="D49" s="185"/>
      <c r="E49" s="185"/>
      <c r="F49" s="185"/>
      <c r="G49" s="185"/>
      <c r="H49" s="185"/>
    </row>
    <row r="50" spans="2:16">
      <c r="B50" s="185"/>
      <c r="C50" s="185"/>
      <c r="D50" s="185"/>
      <c r="E50" s="185"/>
      <c r="F50" s="185"/>
      <c r="G50" s="185"/>
      <c r="H50" s="185"/>
    </row>
    <row r="51" spans="2:16">
      <c r="B51" s="185"/>
      <c r="C51" s="185"/>
      <c r="D51" s="185"/>
      <c r="E51" s="185"/>
      <c r="F51" s="185"/>
      <c r="G51" s="185"/>
      <c r="H51" s="185"/>
    </row>
    <row r="52" spans="2:16">
      <c r="B52" s="185"/>
      <c r="C52" s="185"/>
      <c r="D52" s="185"/>
      <c r="E52" s="185"/>
      <c r="F52" s="185"/>
      <c r="G52" s="185"/>
      <c r="H52" s="185"/>
    </row>
    <row r="53" spans="2:16">
      <c r="B53" s="185"/>
      <c r="C53" s="185"/>
      <c r="D53" s="185"/>
      <c r="E53" s="185"/>
      <c r="F53" s="185"/>
      <c r="G53" s="185"/>
      <c r="H53" s="185"/>
    </row>
    <row r="54" spans="2:16">
      <c r="B54" s="185"/>
      <c r="C54" s="185"/>
      <c r="D54" s="185"/>
      <c r="E54" s="185"/>
      <c r="F54" s="185"/>
      <c r="G54" s="185"/>
      <c r="H54" s="185"/>
    </row>
    <row r="55" spans="2:16">
      <c r="B55" s="185"/>
      <c r="C55" s="185"/>
      <c r="D55" s="185"/>
      <c r="E55" s="185"/>
      <c r="F55" s="185"/>
      <c r="G55" s="185"/>
      <c r="H55" s="185"/>
    </row>
    <row r="56" spans="2:16">
      <c r="B56" s="185"/>
      <c r="C56" s="185"/>
      <c r="D56" s="185"/>
      <c r="E56" s="185"/>
      <c r="F56" s="185"/>
      <c r="G56" s="185"/>
      <c r="H56" s="185"/>
    </row>
    <row r="57" spans="2:16">
      <c r="B57" s="185"/>
      <c r="C57" s="185"/>
      <c r="D57" s="185"/>
      <c r="E57" s="185"/>
      <c r="F57" s="185"/>
      <c r="G57" s="185"/>
      <c r="H57" s="185"/>
    </row>
    <row r="58" spans="2:16" ht="12.75" customHeight="1">
      <c r="B58" s="185"/>
      <c r="C58" s="185"/>
      <c r="D58" s="185"/>
      <c r="E58" s="185"/>
      <c r="F58" s="185"/>
      <c r="G58" s="185"/>
      <c r="H58" s="185"/>
    </row>
    <row r="59" spans="2:16">
      <c r="B59" s="185"/>
      <c r="C59" s="185"/>
      <c r="D59" s="185"/>
      <c r="E59" s="185"/>
      <c r="F59" s="185"/>
      <c r="G59" s="185"/>
      <c r="H59" s="185"/>
    </row>
    <row r="60" spans="2:16">
      <c r="B60" s="185"/>
      <c r="C60" s="185"/>
      <c r="D60" s="185"/>
      <c r="E60" s="185"/>
      <c r="F60" s="185"/>
      <c r="G60" s="185"/>
      <c r="H60" s="185"/>
    </row>
    <row r="61" spans="2:16">
      <c r="B61" s="185"/>
      <c r="C61" s="185"/>
      <c r="D61" s="185"/>
      <c r="E61" s="185"/>
      <c r="F61" s="185"/>
      <c r="G61" s="185"/>
      <c r="H61" s="185"/>
    </row>
    <row r="62" spans="2:16">
      <c r="B62" s="185"/>
      <c r="C62" s="185"/>
      <c r="D62" s="185"/>
      <c r="E62" s="185"/>
      <c r="F62" s="185"/>
      <c r="G62" s="185"/>
      <c r="H62" s="185"/>
    </row>
    <row r="63" spans="2:16">
      <c r="B63" s="185"/>
      <c r="C63" s="185"/>
      <c r="D63" s="185"/>
      <c r="E63" s="185"/>
      <c r="F63" s="185"/>
      <c r="G63" s="185"/>
      <c r="H63" s="185"/>
      <c r="J63"/>
      <c r="K63"/>
      <c r="L63"/>
      <c r="M63"/>
      <c r="N63"/>
      <c r="O63"/>
      <c r="P63"/>
    </row>
    <row r="64" spans="2:16">
      <c r="B64" s="185"/>
      <c r="C64" s="185"/>
      <c r="D64" s="185"/>
      <c r="E64" s="185"/>
      <c r="F64" s="185"/>
      <c r="G64" s="185"/>
      <c r="H64" s="185"/>
      <c r="J64"/>
      <c r="K64"/>
      <c r="L64"/>
      <c r="M64"/>
      <c r="N64"/>
      <c r="O64"/>
      <c r="P64"/>
    </row>
    <row r="65" spans="2:16">
      <c r="B65" s="185"/>
      <c r="C65" s="185"/>
      <c r="D65" s="185"/>
      <c r="E65" s="185"/>
      <c r="F65" s="185"/>
      <c r="G65" s="185"/>
      <c r="H65" s="185"/>
      <c r="J65"/>
      <c r="K65"/>
      <c r="L65"/>
      <c r="M65"/>
      <c r="N65"/>
      <c r="O65"/>
      <c r="P65"/>
    </row>
    <row r="66" spans="2:16">
      <c r="B66" s="185"/>
      <c r="C66" s="185"/>
      <c r="D66" s="185"/>
      <c r="E66" s="185"/>
      <c r="F66" s="185"/>
      <c r="G66" s="185"/>
      <c r="H66" s="185"/>
      <c r="J66"/>
      <c r="K66"/>
      <c r="L66"/>
      <c r="M66"/>
      <c r="N66"/>
      <c r="O66"/>
      <c r="P66"/>
    </row>
    <row r="67" spans="2:16">
      <c r="B67" s="185"/>
      <c r="C67" s="185"/>
      <c r="D67" s="185"/>
      <c r="E67" s="185"/>
      <c r="F67" s="185"/>
      <c r="G67" s="185"/>
      <c r="H67" s="185"/>
      <c r="J67"/>
      <c r="K67"/>
      <c r="L67"/>
      <c r="M67"/>
      <c r="N67"/>
      <c r="O67"/>
      <c r="P67"/>
    </row>
    <row r="68" spans="2:16">
      <c r="B68" s="185"/>
      <c r="C68" s="185"/>
      <c r="D68" s="185"/>
      <c r="E68" s="185"/>
      <c r="F68" s="185"/>
      <c r="G68" s="185"/>
      <c r="H68" s="185"/>
      <c r="J68"/>
      <c r="K68"/>
      <c r="L68"/>
      <c r="M68"/>
      <c r="N68"/>
      <c r="O68"/>
      <c r="P68"/>
    </row>
    <row r="69" spans="2:16">
      <c r="B69" s="185"/>
      <c r="C69" s="185"/>
      <c r="D69" s="185"/>
      <c r="E69" s="185"/>
      <c r="F69" s="185"/>
      <c r="G69" s="185"/>
      <c r="H69" s="185"/>
      <c r="J69"/>
      <c r="K69"/>
      <c r="L69"/>
      <c r="M69"/>
      <c r="N69"/>
      <c r="O69"/>
      <c r="P69"/>
    </row>
    <row r="70" spans="2:16">
      <c r="B70" s="185"/>
      <c r="C70" s="185"/>
      <c r="D70" s="185"/>
      <c r="E70" s="185"/>
      <c r="F70" s="185"/>
      <c r="G70" s="185"/>
      <c r="H70" s="185"/>
      <c r="J70"/>
      <c r="K70"/>
      <c r="L70"/>
      <c r="M70"/>
      <c r="N70"/>
      <c r="O70"/>
      <c r="P70"/>
    </row>
    <row r="71" spans="2:16">
      <c r="B71" s="185"/>
      <c r="C71" s="185"/>
      <c r="D71" s="185"/>
      <c r="E71" s="185"/>
      <c r="F71" s="185"/>
      <c r="G71" s="185"/>
      <c r="H71" s="185"/>
      <c r="J71"/>
      <c r="K71"/>
      <c r="L71"/>
      <c r="M71"/>
      <c r="N71"/>
      <c r="O71"/>
      <c r="P71"/>
    </row>
    <row r="72" spans="2:16">
      <c r="B72" s="185"/>
      <c r="C72" s="185"/>
      <c r="D72" s="185"/>
      <c r="E72" s="185"/>
      <c r="F72" s="185"/>
      <c r="G72" s="185"/>
      <c r="H72" s="185"/>
      <c r="J72"/>
      <c r="K72"/>
      <c r="L72"/>
      <c r="M72"/>
      <c r="N72"/>
      <c r="O72"/>
      <c r="P72"/>
    </row>
    <row r="73" spans="2:16">
      <c r="B73" s="185"/>
      <c r="C73" s="185"/>
      <c r="D73" s="185"/>
      <c r="E73" s="185"/>
      <c r="F73" s="185"/>
      <c r="G73" s="185"/>
      <c r="H73" s="185"/>
      <c r="J73"/>
      <c r="K73"/>
      <c r="L73"/>
      <c r="M73"/>
      <c r="N73"/>
      <c r="O73"/>
      <c r="P73"/>
    </row>
    <row r="74" spans="2:16">
      <c r="B74" s="185"/>
      <c r="C74" s="185"/>
      <c r="D74" s="185"/>
      <c r="E74" s="185"/>
      <c r="F74" s="185"/>
      <c r="G74" s="185"/>
      <c r="H74" s="185"/>
      <c r="J74"/>
      <c r="K74"/>
      <c r="L74"/>
      <c r="M74"/>
    </row>
    <row r="75" spans="2:16">
      <c r="B75" s="185"/>
      <c r="C75" s="185"/>
      <c r="D75" s="185"/>
      <c r="E75" s="185"/>
      <c r="F75" s="185"/>
      <c r="G75" s="185"/>
      <c r="H75" s="185"/>
    </row>
    <row r="76" spans="2:16">
      <c r="B76" s="185"/>
      <c r="C76" s="185"/>
      <c r="D76" s="185"/>
      <c r="E76" s="185"/>
      <c r="F76" s="185"/>
      <c r="G76" s="185"/>
      <c r="H76" s="185"/>
    </row>
    <row r="77" spans="2:16">
      <c r="B77" s="185"/>
      <c r="C77" s="185"/>
      <c r="D77" s="185"/>
      <c r="E77" s="185"/>
      <c r="F77" s="185"/>
      <c r="G77" s="185"/>
      <c r="H77" s="185"/>
    </row>
    <row r="78" spans="2:16">
      <c r="B78" s="185"/>
      <c r="C78" s="185"/>
      <c r="D78" s="185"/>
      <c r="E78" s="185"/>
      <c r="F78" s="185"/>
      <c r="G78" s="185"/>
      <c r="H78" s="185"/>
    </row>
    <row r="79" spans="2:16">
      <c r="B79" s="185"/>
      <c r="C79" s="185"/>
      <c r="D79" s="185"/>
      <c r="E79" s="185"/>
      <c r="F79" s="185"/>
      <c r="G79" s="185"/>
      <c r="H79" s="185"/>
    </row>
    <row r="80" spans="2:16">
      <c r="B80" s="185"/>
      <c r="C80" s="185"/>
      <c r="D80" s="185"/>
      <c r="E80" s="185"/>
      <c r="F80" s="185"/>
      <c r="G80" s="185"/>
      <c r="H80" s="185"/>
    </row>
    <row r="81" spans="2:8">
      <c r="B81" s="185"/>
      <c r="C81" s="185"/>
      <c r="D81" s="185"/>
      <c r="E81" s="185"/>
      <c r="F81" s="185"/>
      <c r="G81" s="185"/>
      <c r="H81" s="185"/>
    </row>
    <row r="82" spans="2:8">
      <c r="B82" s="185"/>
      <c r="C82" s="185"/>
      <c r="D82" s="185"/>
      <c r="E82" s="185"/>
      <c r="F82" s="185"/>
      <c r="G82" s="185"/>
      <c r="H82" s="185"/>
    </row>
    <row r="83" spans="2:8">
      <c r="B83" s="185"/>
      <c r="C83" s="185"/>
      <c r="D83" s="185"/>
      <c r="E83" s="185"/>
      <c r="F83" s="185"/>
      <c r="G83" s="185"/>
      <c r="H83" s="185"/>
    </row>
    <row r="84" spans="2:8">
      <c r="B84" s="185"/>
      <c r="C84" s="185"/>
      <c r="D84" s="185"/>
      <c r="E84" s="185"/>
      <c r="F84" s="185"/>
      <c r="G84" s="185"/>
      <c r="H84" s="185"/>
    </row>
    <row r="85" spans="2:8">
      <c r="B85" s="185"/>
      <c r="C85" s="185"/>
      <c r="D85" s="185"/>
      <c r="E85" s="185"/>
      <c r="F85" s="185"/>
      <c r="G85" s="185"/>
      <c r="H85" s="185"/>
    </row>
    <row r="86" spans="2:8">
      <c r="B86" s="185"/>
      <c r="C86" s="185"/>
      <c r="D86" s="185"/>
      <c r="E86" s="185"/>
      <c r="F86" s="185"/>
      <c r="G86" s="185"/>
      <c r="H86" s="185"/>
    </row>
    <row r="87" spans="2:8">
      <c r="B87" s="185"/>
      <c r="C87" s="185"/>
      <c r="D87" s="185"/>
      <c r="E87" s="185"/>
      <c r="F87" s="185"/>
      <c r="G87" s="185"/>
      <c r="H87" s="185"/>
    </row>
    <row r="88" spans="2:8">
      <c r="B88" s="185"/>
      <c r="C88" s="185"/>
      <c r="D88" s="185"/>
      <c r="E88" s="185"/>
      <c r="F88" s="185"/>
      <c r="G88" s="185"/>
      <c r="H88" s="185"/>
    </row>
    <row r="89" spans="2:8">
      <c r="B89" s="185"/>
      <c r="C89" s="185"/>
      <c r="D89" s="185"/>
      <c r="E89" s="185"/>
      <c r="F89" s="185"/>
      <c r="G89" s="185"/>
      <c r="H89" s="185"/>
    </row>
    <row r="90" spans="2:8">
      <c r="B90" s="185"/>
      <c r="C90" s="185"/>
      <c r="D90" s="185"/>
      <c r="E90" s="185"/>
      <c r="F90" s="185"/>
      <c r="G90" s="185"/>
      <c r="H90" s="185"/>
    </row>
    <row r="91" spans="2:8">
      <c r="B91" s="185"/>
      <c r="C91" s="185"/>
      <c r="D91" s="185"/>
      <c r="E91" s="185"/>
      <c r="F91" s="185"/>
      <c r="G91" s="185"/>
      <c r="H91" s="185"/>
    </row>
    <row r="92" spans="2:8">
      <c r="B92" s="185"/>
      <c r="C92" s="185"/>
      <c r="D92" s="185"/>
      <c r="E92" s="185"/>
      <c r="F92" s="185"/>
      <c r="G92" s="185"/>
      <c r="H92" s="185"/>
    </row>
    <row r="93" spans="2:8">
      <c r="B93" s="185"/>
      <c r="C93" s="185"/>
      <c r="D93" s="185"/>
      <c r="E93" s="185"/>
      <c r="F93" s="185"/>
      <c r="G93" s="185"/>
      <c r="H93" s="185"/>
    </row>
    <row r="94" spans="2:8">
      <c r="B94" s="185"/>
      <c r="C94" s="185"/>
      <c r="D94" s="185"/>
      <c r="E94" s="185"/>
      <c r="F94" s="185"/>
      <c r="G94" s="185"/>
      <c r="H94" s="185"/>
    </row>
    <row r="95" spans="2:8">
      <c r="B95" s="185"/>
      <c r="C95" s="185"/>
      <c r="D95" s="185"/>
      <c r="E95" s="185"/>
      <c r="F95" s="185"/>
      <c r="G95" s="185"/>
      <c r="H95" s="185"/>
    </row>
    <row r="96" spans="2:8">
      <c r="B96" s="185"/>
      <c r="C96" s="185"/>
      <c r="D96" s="185"/>
      <c r="E96" s="185"/>
      <c r="F96" s="185"/>
      <c r="G96" s="185"/>
      <c r="H96" s="185"/>
    </row>
    <row r="97" spans="2:8">
      <c r="B97" s="185"/>
      <c r="C97" s="185"/>
      <c r="D97" s="185"/>
      <c r="E97" s="185"/>
      <c r="F97" s="185"/>
      <c r="G97" s="185"/>
      <c r="H97" s="185"/>
    </row>
    <row r="98" spans="2:8">
      <c r="B98" s="185"/>
      <c r="C98" s="185"/>
      <c r="D98" s="185"/>
      <c r="E98" s="185"/>
      <c r="F98" s="185"/>
      <c r="G98" s="185"/>
      <c r="H98" s="185"/>
    </row>
    <row r="99" spans="2:8">
      <c r="B99" s="185"/>
      <c r="C99" s="185"/>
      <c r="D99" s="185"/>
      <c r="E99" s="185"/>
      <c r="F99" s="185"/>
      <c r="G99" s="185"/>
      <c r="H99" s="185"/>
    </row>
    <row r="100" spans="2:8">
      <c r="B100" s="185"/>
      <c r="C100" s="185"/>
      <c r="D100" s="185"/>
      <c r="E100" s="185"/>
      <c r="F100" s="185"/>
      <c r="G100" s="185"/>
      <c r="H100" s="185"/>
    </row>
    <row r="124" spans="3:3">
      <c r="C124" s="194"/>
    </row>
    <row r="136" spans="3:3">
      <c r="C136" s="194"/>
    </row>
    <row r="139" spans="3:3">
      <c r="C139" s="194"/>
    </row>
    <row r="140" spans="3:3">
      <c r="C140" s="194"/>
    </row>
    <row r="143" spans="3:3">
      <c r="C143" s="194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H15:H16 N41:N42 N6:N35">
    <cfRule type="cellIs" dxfId="15" priority="7" stopIfTrue="1" operator="lessThan">
      <formula>0</formula>
    </cfRule>
  </conditionalFormatting>
  <conditionalFormatting sqref="V7:V47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F56" sqref="F56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04" t="s">
        <v>129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8">
      <c r="A3" s="195" t="s">
        <v>35</v>
      </c>
      <c r="B3" s="196" t="s">
        <v>7</v>
      </c>
      <c r="C3" s="196" t="s">
        <v>8</v>
      </c>
      <c r="D3" s="195" t="s">
        <v>1</v>
      </c>
      <c r="E3" s="195" t="s">
        <v>9</v>
      </c>
      <c r="F3" s="195" t="s">
        <v>10</v>
      </c>
      <c r="G3" s="195" t="s">
        <v>11</v>
      </c>
      <c r="H3" s="195" t="s">
        <v>12</v>
      </c>
      <c r="I3" s="195" t="s">
        <v>13</v>
      </c>
      <c r="J3" s="195" t="s">
        <v>14</v>
      </c>
      <c r="K3" s="195" t="s">
        <v>15</v>
      </c>
      <c r="L3" s="195" t="s">
        <v>16</v>
      </c>
      <c r="M3" s="195" t="s">
        <v>17</v>
      </c>
      <c r="N3" s="195" t="s">
        <v>5</v>
      </c>
      <c r="O3" s="108"/>
    </row>
    <row r="4" spans="1:18" hidden="1">
      <c r="A4" s="113">
        <v>2006</v>
      </c>
      <c r="B4" s="113">
        <v>93</v>
      </c>
      <c r="C4" s="113">
        <v>133</v>
      </c>
      <c r="D4" s="113">
        <v>393</v>
      </c>
      <c r="E4" s="113">
        <v>804</v>
      </c>
      <c r="F4" s="113">
        <v>787</v>
      </c>
      <c r="G4" s="113">
        <v>708</v>
      </c>
      <c r="H4" s="113">
        <v>655</v>
      </c>
      <c r="I4" s="113">
        <v>503</v>
      </c>
      <c r="J4" s="113">
        <v>360</v>
      </c>
      <c r="K4" s="113">
        <v>242</v>
      </c>
      <c r="L4" s="113">
        <v>173</v>
      </c>
      <c r="M4" s="113">
        <v>264</v>
      </c>
      <c r="N4" s="113">
        <v>5115</v>
      </c>
      <c r="O4" s="108"/>
    </row>
    <row r="5" spans="1:18" s="23" customFormat="1" hidden="1">
      <c r="A5" s="112">
        <v>2007</v>
      </c>
      <c r="B5" s="112">
        <v>227</v>
      </c>
      <c r="C5" s="112">
        <v>244</v>
      </c>
      <c r="D5" s="112">
        <v>762</v>
      </c>
      <c r="E5" s="112">
        <v>1121</v>
      </c>
      <c r="F5" s="112">
        <v>1095</v>
      </c>
      <c r="G5" s="112">
        <v>910</v>
      </c>
      <c r="H5" s="112">
        <v>944</v>
      </c>
      <c r="I5" s="112">
        <v>862</v>
      </c>
      <c r="J5" s="112">
        <v>484</v>
      </c>
      <c r="K5" s="112">
        <v>386</v>
      </c>
      <c r="L5" s="112">
        <v>171</v>
      </c>
      <c r="M5" s="112">
        <v>368</v>
      </c>
      <c r="N5" s="113">
        <v>7574</v>
      </c>
      <c r="O5" s="111"/>
      <c r="R5" s="197"/>
    </row>
    <row r="6" spans="1:18" s="23" customFormat="1">
      <c r="A6" s="112">
        <v>2019</v>
      </c>
      <c r="B6" s="112">
        <v>362</v>
      </c>
      <c r="C6" s="112">
        <v>803</v>
      </c>
      <c r="D6" s="112">
        <v>1857</v>
      </c>
      <c r="E6" s="112">
        <v>2581</v>
      </c>
      <c r="F6" s="112">
        <v>2381</v>
      </c>
      <c r="G6" s="112">
        <v>2501</v>
      </c>
      <c r="H6" s="112">
        <v>2785</v>
      </c>
      <c r="I6" s="112">
        <v>2220</v>
      </c>
      <c r="J6" s="112">
        <v>1367</v>
      </c>
      <c r="K6" s="112">
        <v>1054</v>
      </c>
      <c r="L6" s="112">
        <v>598</v>
      </c>
      <c r="M6" s="112">
        <v>662</v>
      </c>
      <c r="N6" s="113">
        <v>16447</v>
      </c>
      <c r="O6" s="114"/>
      <c r="R6" s="197"/>
    </row>
    <row r="7" spans="1:18" s="23" customFormat="1">
      <c r="A7" s="112">
        <v>2020</v>
      </c>
      <c r="B7" s="112">
        <v>649</v>
      </c>
      <c r="C7" s="112">
        <v>863</v>
      </c>
      <c r="D7" s="112">
        <v>807</v>
      </c>
      <c r="E7" s="112">
        <v>811</v>
      </c>
      <c r="F7" s="112">
        <v>1953</v>
      </c>
      <c r="G7" s="112">
        <v>2303</v>
      </c>
      <c r="H7" s="112">
        <v>2338</v>
      </c>
      <c r="I7" s="112">
        <v>1964</v>
      </c>
      <c r="J7" s="112">
        <v>1552</v>
      </c>
      <c r="K7" s="112">
        <v>952</v>
      </c>
      <c r="L7" s="112">
        <v>1104</v>
      </c>
      <c r="M7" s="112">
        <v>3044</v>
      </c>
      <c r="N7" s="113">
        <v>19171</v>
      </c>
      <c r="O7" s="114"/>
      <c r="R7" s="197"/>
    </row>
    <row r="8" spans="1:18" s="23" customFormat="1">
      <c r="A8" s="112">
        <v>2021</v>
      </c>
      <c r="B8" s="112">
        <v>301</v>
      </c>
      <c r="C8" s="112">
        <v>401</v>
      </c>
      <c r="D8" s="112">
        <v>902</v>
      </c>
      <c r="E8" s="112">
        <v>1140</v>
      </c>
      <c r="F8" s="112">
        <v>1457</v>
      </c>
      <c r="G8" s="112">
        <v>1691</v>
      </c>
      <c r="H8" s="112">
        <v>1693</v>
      </c>
      <c r="I8" s="112">
        <v>1475</v>
      </c>
      <c r="J8" s="112">
        <v>1097</v>
      </c>
      <c r="K8" s="112">
        <v>849</v>
      </c>
      <c r="L8" s="112">
        <v>671</v>
      </c>
      <c r="M8" s="112">
        <v>1033</v>
      </c>
      <c r="N8" s="113">
        <v>18340</v>
      </c>
      <c r="O8" s="114"/>
      <c r="R8" s="197"/>
    </row>
    <row r="9" spans="1:18">
      <c r="A9" s="198">
        <v>2022</v>
      </c>
      <c r="B9" s="198">
        <v>355</v>
      </c>
      <c r="C9" s="198">
        <v>496</v>
      </c>
      <c r="D9" s="198">
        <v>1041</v>
      </c>
      <c r="E9" s="198">
        <v>1207</v>
      </c>
      <c r="F9" s="198">
        <v>1469</v>
      </c>
      <c r="G9" s="198">
        <v>1513</v>
      </c>
      <c r="H9" s="198">
        <v>1390</v>
      </c>
      <c r="I9" s="198">
        <v>1276</v>
      </c>
      <c r="J9" s="198">
        <v>965</v>
      </c>
      <c r="K9" s="198">
        <v>697</v>
      </c>
      <c r="L9" s="198">
        <v>562</v>
      </c>
      <c r="M9" s="198"/>
      <c r="N9" s="198">
        <f t="shared" ref="N9" si="0">SUM(B9:M9)</f>
        <v>10971</v>
      </c>
      <c r="O9" s="22"/>
    </row>
    <row r="10" spans="1:18">
      <c r="A10" s="115" t="s">
        <v>125</v>
      </c>
      <c r="B10" s="199">
        <f>+B9/B8-1</f>
        <v>0.17940199335548179</v>
      </c>
      <c r="C10" s="199">
        <f>+C9/C8-1</f>
        <v>0.23690773067331672</v>
      </c>
      <c r="D10" s="199">
        <f>+D9/D8-1</f>
        <v>0.15410199556541015</v>
      </c>
      <c r="E10" s="199">
        <f>+E9/E8-1</f>
        <v>5.8771929824561475E-2</v>
      </c>
      <c r="F10" s="199">
        <f t="shared" ref="F10" si="1">+F9/F8-1</f>
        <v>8.2361015785861191E-3</v>
      </c>
      <c r="G10" s="199">
        <f t="shared" ref="G10:L10" si="2">+G9/G8-1</f>
        <v>-0.10526315789473684</v>
      </c>
      <c r="H10" s="199">
        <f t="shared" si="2"/>
        <v>-0.1789722386296515</v>
      </c>
      <c r="I10" s="199">
        <f t="shared" si="2"/>
        <v>-0.13491525423728812</v>
      </c>
      <c r="J10" s="199">
        <f t="shared" si="2"/>
        <v>-0.12032816773017319</v>
      </c>
      <c r="K10" s="199">
        <f t="shared" si="2"/>
        <v>-0.17903415783274446</v>
      </c>
      <c r="L10" s="199">
        <f t="shared" si="2"/>
        <v>-0.16244411326378538</v>
      </c>
      <c r="M10" s="199"/>
      <c r="N10" s="200">
        <f ca="1">+N9/F14-1</f>
        <v>-6.0460734777768255E-2</v>
      </c>
    </row>
    <row r="11" spans="1:18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01"/>
    </row>
    <row r="12" spans="1:18" ht="24" customHeight="1">
      <c r="A12" s="122" t="s">
        <v>6</v>
      </c>
      <c r="B12" s="202" t="str">
        <f>'R_MC NEW 2022vs2021'!B12:C12</f>
        <v>NOVEMBER</v>
      </c>
      <c r="C12" s="202"/>
      <c r="D12" s="203" t="s">
        <v>32</v>
      </c>
      <c r="E12" s="204" t="str">
        <f>'R_PTW 2022vs2021'!E9:F9</f>
        <v>JANUARY-NOVEMBER</v>
      </c>
      <c r="F12" s="204"/>
      <c r="G12" s="203" t="s">
        <v>32</v>
      </c>
      <c r="H12" s="22"/>
      <c r="I12" s="22"/>
      <c r="J12" s="22"/>
      <c r="K12" s="22"/>
      <c r="L12" s="22"/>
      <c r="M12" s="22"/>
      <c r="N12" s="201"/>
    </row>
    <row r="13" spans="1:18" ht="21" customHeight="1">
      <c r="A13" s="122"/>
      <c r="B13" s="126">
        <f>'R_MC NEW 2022vs2021'!B13</f>
        <v>2022</v>
      </c>
      <c r="C13" s="126">
        <f>'R_MC NEW 2022vs2021'!C13</f>
        <v>2021</v>
      </c>
      <c r="D13" s="203"/>
      <c r="E13" s="126">
        <f>'R_MC NEW 2022vs2021'!E13</f>
        <v>2022</v>
      </c>
      <c r="F13" s="126">
        <f>'R_MC NEW 2022vs2021'!F13</f>
        <v>2021</v>
      </c>
      <c r="G13" s="203"/>
      <c r="H13" s="22"/>
      <c r="I13" s="22"/>
      <c r="J13" s="22"/>
      <c r="K13" s="22"/>
      <c r="L13" s="22"/>
      <c r="M13" s="22"/>
      <c r="N13" s="201"/>
    </row>
    <row r="14" spans="1:18" ht="19.5" customHeight="1">
      <c r="A14" s="205" t="s">
        <v>37</v>
      </c>
      <c r="B14" s="128">
        <f ca="1">OFFSET(A9,,COUNTA(B10:M10),,)</f>
        <v>562</v>
      </c>
      <c r="C14" s="128">
        <f ca="1">OFFSET(A8,,COUNTA(B10:M10),,)</f>
        <v>671</v>
      </c>
      <c r="D14" s="129">
        <f ca="1">+B14/C14-1</f>
        <v>-0.16244411326378538</v>
      </c>
      <c r="E14" s="128">
        <f>+N9</f>
        <v>10971</v>
      </c>
      <c r="F14" s="127">
        <f ca="1">SUM(OFFSET(B8,,,,COUNTA(B10:M10)))</f>
        <v>11677</v>
      </c>
      <c r="G14" s="129">
        <f ca="1">+E14/F14-1</f>
        <v>-6.0460734777768255E-2</v>
      </c>
      <c r="H14" s="22"/>
      <c r="I14" s="22"/>
      <c r="J14" s="22"/>
      <c r="K14" s="22"/>
      <c r="L14" s="22"/>
      <c r="M14" s="22"/>
      <c r="N14" s="201"/>
    </row>
    <row r="40" spans="1:15">
      <c r="A40" s="206" t="s">
        <v>74</v>
      </c>
      <c r="B40" s="206"/>
      <c r="C40" s="206"/>
      <c r="D40" s="206"/>
      <c r="E40" s="206"/>
      <c r="F40" s="206"/>
      <c r="G40" s="206"/>
    </row>
    <row r="41" spans="1:15">
      <c r="A41" s="6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22">
        <v>0.53667953667953672</v>
      </c>
      <c r="C46" s="22">
        <v>0.57240204429301533</v>
      </c>
      <c r="D46" s="22">
        <v>0.50808080808080813</v>
      </c>
      <c r="E46" s="22">
        <v>0.38286066584463624</v>
      </c>
      <c r="F46" s="22">
        <v>0.53184281842818426</v>
      </c>
      <c r="G46" s="22">
        <v>0.39175257731958762</v>
      </c>
      <c r="H46" s="22">
        <v>0.33357771260997066</v>
      </c>
      <c r="I46" s="22">
        <v>0.40526315789473683</v>
      </c>
      <c r="J46" s="22">
        <v>0.44</v>
      </c>
      <c r="K46" s="22">
        <v>0.61350844277673544</v>
      </c>
      <c r="L46" s="22">
        <v>0.81818181818181823</v>
      </c>
      <c r="M46" s="22">
        <v>1.1981981981981982</v>
      </c>
      <c r="N46" s="22">
        <v>0.48017950635751683</v>
      </c>
    </row>
    <row r="47" spans="1:15" hidden="1">
      <c r="A47" t="s">
        <v>34</v>
      </c>
      <c r="B47" s="207">
        <v>316</v>
      </c>
      <c r="C47" s="208">
        <v>531</v>
      </c>
      <c r="D47" s="208">
        <v>826</v>
      </c>
      <c r="E47" s="208">
        <v>728</v>
      </c>
      <c r="F47" s="208">
        <v>677</v>
      </c>
      <c r="G47" s="208">
        <v>632</v>
      </c>
      <c r="H47" s="208">
        <v>583</v>
      </c>
      <c r="I47" s="208">
        <v>390</v>
      </c>
      <c r="J47" s="208">
        <v>402</v>
      </c>
      <c r="K47" s="209">
        <v>205</v>
      </c>
      <c r="L47" s="210">
        <v>225</v>
      </c>
      <c r="M47">
        <v>241</v>
      </c>
      <c r="N47">
        <v>5756</v>
      </c>
      <c r="O47">
        <v>2401</v>
      </c>
    </row>
    <row r="48" spans="1:15" hidden="1">
      <c r="B48" s="22">
        <v>2.1351351351351351</v>
      </c>
      <c r="C48" s="22">
        <v>2.0661478599221792</v>
      </c>
      <c r="D48" s="22">
        <v>0.7428057553956835</v>
      </c>
      <c r="E48" s="22">
        <v>0.4925575101488498</v>
      </c>
      <c r="F48" s="22">
        <v>0.55628594905505346</v>
      </c>
      <c r="G48" s="22">
        <v>0.51930977814297452</v>
      </c>
      <c r="H48" s="22">
        <v>0.52333931777378817</v>
      </c>
      <c r="I48" s="22">
        <v>0.48088779284833538</v>
      </c>
      <c r="J48" s="22">
        <v>0.73897058823529416</v>
      </c>
      <c r="K48" s="22">
        <v>0.66129032258064513</v>
      </c>
      <c r="L48" s="22">
        <v>0.8035714285714286</v>
      </c>
      <c r="M48" s="22">
        <v>1.0711111111111111</v>
      </c>
      <c r="N48" s="22">
        <v>0.6606220589923103</v>
      </c>
      <c r="O48" s="211" t="e">
        <v>#DIV/0!</v>
      </c>
    </row>
    <row r="49" spans="1:14" hidden="1">
      <c r="A49" t="s">
        <v>34</v>
      </c>
      <c r="B49">
        <v>171</v>
      </c>
      <c r="C49">
        <v>277</v>
      </c>
      <c r="D49">
        <v>688</v>
      </c>
      <c r="E49">
        <v>849</v>
      </c>
      <c r="N49">
        <v>1985</v>
      </c>
    </row>
    <row r="50" spans="1:14" ht="12.75" hidden="1" customHeight="1">
      <c r="B50">
        <v>0.70954356846473032</v>
      </c>
      <c r="C50">
        <v>0.9264214046822743</v>
      </c>
      <c r="D50">
        <v>0.71443406022845279</v>
      </c>
      <c r="E50">
        <v>0.57326130992572588</v>
      </c>
      <c r="F50">
        <v>0</v>
      </c>
      <c r="G50">
        <v>0</v>
      </c>
      <c r="H50" t="e">
        <v>#DIV/0!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>
        <v>0.35541629364368843</v>
      </c>
    </row>
    <row r="51" spans="1:14" ht="12.75" hidden="1" customHeight="1"/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>
      <selection sqref="A1:XFD1048576"/>
    </sheetView>
  </sheetViews>
  <sheetFormatPr defaultColWidth="9.140625" defaultRowHeight="12.75"/>
  <cols>
    <col min="1" max="1" width="2" style="13" customWidth="1"/>
    <col min="2" max="2" width="8.140625" style="13" bestFit="1" customWidth="1"/>
    <col min="3" max="3" width="17.28515625" style="13" bestFit="1" customWidth="1"/>
    <col min="4" max="5" width="10.42578125" style="13" customWidth="1"/>
    <col min="6" max="7" width="9.140625" style="13"/>
    <col min="8" max="8" width="11.42578125" style="13" customWidth="1"/>
    <col min="9" max="9" width="11" style="13" customWidth="1"/>
    <col min="10" max="16384" width="9.140625" style="13"/>
  </cols>
  <sheetData>
    <row r="1" spans="2:12">
      <c r="B1" s="212"/>
      <c r="C1" s="212"/>
      <c r="D1" s="212"/>
      <c r="E1" s="212"/>
      <c r="F1" s="212"/>
      <c r="G1" s="212"/>
      <c r="H1" s="212"/>
      <c r="I1" s="213"/>
      <c r="J1" s="213"/>
      <c r="K1" s="213"/>
      <c r="L1" s="213"/>
    </row>
    <row r="2" spans="2:12" ht="14.25">
      <c r="B2" s="138" t="s">
        <v>151</v>
      </c>
      <c r="C2" s="138"/>
      <c r="D2" s="138"/>
      <c r="E2" s="138"/>
      <c r="F2" s="138"/>
      <c r="G2" s="138"/>
      <c r="H2" s="138"/>
      <c r="I2" s="214"/>
      <c r="J2" s="214"/>
      <c r="K2" s="214"/>
      <c r="L2" s="214"/>
    </row>
    <row r="3" spans="2:12" ht="24" customHeight="1">
      <c r="B3" s="139" t="s">
        <v>53</v>
      </c>
      <c r="C3" s="140" t="s">
        <v>54</v>
      </c>
      <c r="D3" s="140" t="str">
        <f>'R_MC 2022 rankings'!D3:H3</f>
        <v>January - November</v>
      </c>
      <c r="E3" s="140"/>
      <c r="F3" s="140"/>
      <c r="G3" s="140"/>
      <c r="H3" s="140"/>
      <c r="I3" s="215"/>
      <c r="J3" s="216"/>
      <c r="K3" s="216"/>
      <c r="L3" s="216"/>
    </row>
    <row r="4" spans="2:12">
      <c r="B4" s="139"/>
      <c r="C4" s="140"/>
      <c r="D4" s="217">
        <v>2022</v>
      </c>
      <c r="E4" s="217" t="s">
        <v>56</v>
      </c>
      <c r="F4" s="217">
        <v>2021</v>
      </c>
      <c r="G4" s="217" t="s">
        <v>56</v>
      </c>
      <c r="H4" s="217" t="s">
        <v>57</v>
      </c>
      <c r="J4" s="14"/>
      <c r="K4" s="14"/>
      <c r="L4" s="14"/>
    </row>
    <row r="5" spans="2:12">
      <c r="B5" s="144">
        <v>1</v>
      </c>
      <c r="C5" s="145" t="s">
        <v>27</v>
      </c>
      <c r="D5" s="146">
        <v>2553</v>
      </c>
      <c r="E5" s="147">
        <v>0.23270440251572327</v>
      </c>
      <c r="F5" s="146">
        <v>1807</v>
      </c>
      <c r="G5" s="147">
        <v>0.15474865119465617</v>
      </c>
      <c r="H5" s="218">
        <v>0.41283895960154959</v>
      </c>
      <c r="J5" s="14"/>
      <c r="K5" s="14"/>
      <c r="L5" s="14"/>
    </row>
    <row r="6" spans="2:12">
      <c r="B6" s="149">
        <v>2</v>
      </c>
      <c r="C6" s="150" t="s">
        <v>44</v>
      </c>
      <c r="D6" s="151">
        <v>1532</v>
      </c>
      <c r="E6" s="152">
        <v>0.13964087138820527</v>
      </c>
      <c r="F6" s="151">
        <v>2194</v>
      </c>
      <c r="G6" s="152">
        <v>0.18789072535754048</v>
      </c>
      <c r="H6" s="219">
        <v>-0.30173199635369186</v>
      </c>
      <c r="J6" s="14"/>
      <c r="K6" s="14"/>
      <c r="L6" s="14"/>
    </row>
    <row r="7" spans="2:12">
      <c r="B7" s="144">
        <v>3</v>
      </c>
      <c r="C7" s="145" t="s">
        <v>72</v>
      </c>
      <c r="D7" s="146">
        <v>1129</v>
      </c>
      <c r="E7" s="147">
        <v>0.10290766566402333</v>
      </c>
      <c r="F7" s="146">
        <v>1046</v>
      </c>
      <c r="G7" s="147">
        <v>8.9577802517769978E-2</v>
      </c>
      <c r="H7" s="218">
        <v>7.9349904397705506E-2</v>
      </c>
      <c r="J7" s="14"/>
      <c r="K7" s="14"/>
      <c r="L7" s="14"/>
    </row>
    <row r="8" spans="2:12">
      <c r="B8" s="149">
        <v>4</v>
      </c>
      <c r="C8" s="150" t="s">
        <v>81</v>
      </c>
      <c r="D8" s="151">
        <v>603</v>
      </c>
      <c r="E8" s="152">
        <v>5.4963084495488104E-2</v>
      </c>
      <c r="F8" s="151">
        <v>617</v>
      </c>
      <c r="G8" s="152">
        <v>5.2838914104650164E-2</v>
      </c>
      <c r="H8" s="219">
        <v>-2.2690437601296631E-2</v>
      </c>
      <c r="J8" s="14"/>
      <c r="K8" s="14"/>
      <c r="L8" s="14"/>
    </row>
    <row r="9" spans="2:12">
      <c r="B9" s="144">
        <v>5</v>
      </c>
      <c r="C9" s="145" t="s">
        <v>88</v>
      </c>
      <c r="D9" s="146">
        <v>528</v>
      </c>
      <c r="E9" s="147">
        <v>4.8126879956248293E-2</v>
      </c>
      <c r="F9" s="146">
        <v>549</v>
      </c>
      <c r="G9" s="147">
        <v>4.7015500556649825E-2</v>
      </c>
      <c r="H9" s="218">
        <v>-3.8251366120218622E-2</v>
      </c>
      <c r="J9" s="14"/>
      <c r="K9" s="14"/>
      <c r="L9" s="14"/>
    </row>
    <row r="10" spans="2:12">
      <c r="B10" s="149">
        <v>6</v>
      </c>
      <c r="C10" s="150" t="s">
        <v>154</v>
      </c>
      <c r="D10" s="151">
        <v>464</v>
      </c>
      <c r="E10" s="152">
        <v>4.2293318749430313E-2</v>
      </c>
      <c r="F10" s="151">
        <v>626</v>
      </c>
      <c r="G10" s="152">
        <v>5.3609660015414916E-2</v>
      </c>
      <c r="H10" s="219">
        <v>-0.25878594249201281</v>
      </c>
      <c r="J10" s="14"/>
      <c r="K10" s="14"/>
      <c r="L10" s="14"/>
    </row>
    <row r="11" spans="2:12">
      <c r="B11" s="144">
        <v>7</v>
      </c>
      <c r="C11" s="145" t="s">
        <v>98</v>
      </c>
      <c r="D11" s="146">
        <v>404</v>
      </c>
      <c r="E11" s="147">
        <v>3.6824355118038464E-2</v>
      </c>
      <c r="F11" s="146">
        <v>487</v>
      </c>
      <c r="G11" s="147">
        <v>4.1705917615825983E-2</v>
      </c>
      <c r="H11" s="218">
        <v>-0.17043121149897333</v>
      </c>
      <c r="J11" s="14"/>
      <c r="K11" s="14"/>
      <c r="L11" s="14"/>
    </row>
    <row r="12" spans="2:12">
      <c r="B12" s="149">
        <v>8</v>
      </c>
      <c r="C12" s="150" t="s">
        <v>99</v>
      </c>
      <c r="D12" s="151">
        <v>341</v>
      </c>
      <c r="E12" s="152">
        <v>3.108194330507702E-2</v>
      </c>
      <c r="F12" s="151">
        <v>399</v>
      </c>
      <c r="G12" s="152">
        <v>3.4169735377237304E-2</v>
      </c>
      <c r="H12" s="219">
        <v>-0.14536340852130325</v>
      </c>
      <c r="J12" s="14"/>
      <c r="K12" s="14"/>
      <c r="L12" s="14"/>
    </row>
    <row r="13" spans="2:12">
      <c r="B13" s="144">
        <v>9</v>
      </c>
      <c r="C13" s="145" t="s">
        <v>29</v>
      </c>
      <c r="D13" s="146">
        <v>331</v>
      </c>
      <c r="E13" s="147">
        <v>3.0170449366511712E-2</v>
      </c>
      <c r="F13" s="146">
        <v>626</v>
      </c>
      <c r="G13" s="147">
        <v>5.3609660015414916E-2</v>
      </c>
      <c r="H13" s="218">
        <v>-0.47124600638977632</v>
      </c>
      <c r="J13" s="14"/>
      <c r="K13" s="14"/>
      <c r="L13" s="14"/>
    </row>
    <row r="14" spans="2:12">
      <c r="B14" s="149">
        <v>10</v>
      </c>
      <c r="C14" s="150" t="s">
        <v>102</v>
      </c>
      <c r="D14" s="151">
        <v>323</v>
      </c>
      <c r="E14" s="152">
        <v>2.9441254215659466E-2</v>
      </c>
      <c r="F14" s="151">
        <v>344</v>
      </c>
      <c r="G14" s="152">
        <v>2.9459621478119379E-2</v>
      </c>
      <c r="H14" s="219">
        <v>-6.1046511627906974E-2</v>
      </c>
      <c r="J14" s="14"/>
      <c r="K14" s="14"/>
      <c r="L14" s="14"/>
    </row>
    <row r="15" spans="2:12">
      <c r="B15" s="175" t="s">
        <v>82</v>
      </c>
      <c r="C15" s="175"/>
      <c r="D15" s="176">
        <f>SUM(D5:D14)</f>
        <v>8208</v>
      </c>
      <c r="E15" s="177">
        <f>SUM(E5:E14)</f>
        <v>0.74815422477440541</v>
      </c>
      <c r="F15" s="176">
        <f>SUM(F5:F14)</f>
        <v>8695</v>
      </c>
      <c r="G15" s="177">
        <f>SUM(G5:G14)</f>
        <v>0.7446261882332792</v>
      </c>
      <c r="H15" s="178">
        <f>+D15/F15-1</f>
        <v>-5.6009200690051775E-2</v>
      </c>
    </row>
    <row r="16" spans="2:12">
      <c r="B16" s="175" t="s">
        <v>83</v>
      </c>
      <c r="C16" s="175"/>
      <c r="D16" s="176">
        <f>+D17-D15</f>
        <v>2763</v>
      </c>
      <c r="E16" s="177">
        <f>+D16/D17</f>
        <v>0.25184577522559476</v>
      </c>
      <c r="F16" s="176">
        <f>+F17-F15</f>
        <v>2982</v>
      </c>
      <c r="G16" s="177">
        <f>+F16/F17</f>
        <v>0.25537381176672092</v>
      </c>
      <c r="H16" s="178">
        <f>+D16/F16-1</f>
        <v>-7.3440643863179056E-2</v>
      </c>
      <c r="I16" s="220"/>
    </row>
    <row r="17" spans="2:8">
      <c r="B17" s="179" t="s">
        <v>84</v>
      </c>
      <c r="C17" s="179"/>
      <c r="D17" s="180">
        <v>10971</v>
      </c>
      <c r="E17" s="181">
        <v>1.0000000000000013</v>
      </c>
      <c r="F17" s="180">
        <v>11677</v>
      </c>
      <c r="G17" s="181">
        <v>1.0000000000000022</v>
      </c>
      <c r="H17" s="182">
        <v>-6.0460734777768255E-2</v>
      </c>
    </row>
    <row r="18" spans="2:8" ht="12.75" customHeight="1">
      <c r="B18" s="221" t="s">
        <v>74</v>
      </c>
      <c r="C18" s="221"/>
      <c r="D18" s="221"/>
      <c r="E18" s="221"/>
      <c r="F18" s="221"/>
      <c r="G18" s="221"/>
      <c r="H18" s="221"/>
    </row>
    <row r="19" spans="2:8">
      <c r="B19" s="222" t="s">
        <v>41</v>
      </c>
      <c r="C19" s="222"/>
      <c r="D19" s="222"/>
      <c r="E19" s="222"/>
      <c r="F19" s="222"/>
      <c r="G19" s="222"/>
      <c r="H19" s="222"/>
    </row>
    <row r="20" spans="2:8">
      <c r="B20" s="222"/>
      <c r="C20" s="222"/>
      <c r="D20" s="222"/>
      <c r="E20" s="222"/>
      <c r="F20" s="222"/>
      <c r="G20" s="222"/>
      <c r="H20" s="222"/>
    </row>
    <row r="22" spans="2:8">
      <c r="C22" s="223"/>
    </row>
    <row r="26" spans="2:8">
      <c r="C26" s="223"/>
    </row>
    <row r="28" spans="2:8">
      <c r="C28" s="223"/>
    </row>
    <row r="33" spans="3:3">
      <c r="C33" s="223"/>
    </row>
    <row r="39" spans="3:3">
      <c r="C39" s="223"/>
    </row>
    <row r="43" spans="3:3">
      <c r="C43" s="223"/>
    </row>
    <row r="47" spans="3:3">
      <c r="C47" s="223"/>
    </row>
    <row r="52" spans="3:3">
      <c r="C52" s="223"/>
    </row>
    <row r="58" spans="3:3">
      <c r="C58" s="223"/>
    </row>
    <row r="71" spans="3:3">
      <c r="C71" s="223"/>
    </row>
    <row r="95" spans="3:3">
      <c r="C95" s="223"/>
    </row>
    <row r="107" spans="3:3">
      <c r="C107" s="223"/>
    </row>
    <row r="110" spans="3:3">
      <c r="C110" s="223"/>
    </row>
    <row r="111" spans="3:3">
      <c r="C111" s="223"/>
    </row>
    <row r="114" spans="3:3">
      <c r="C114" s="223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tabSelected="1" zoomScale="90" zoomScaleNormal="90" workbookViewId="0">
      <selection activeCell="J37" sqref="J37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7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T1" s="27" t="s">
        <v>131</v>
      </c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4" ht="15.75" customHeight="1">
      <c r="A2" s="224" t="s">
        <v>6</v>
      </c>
      <c r="B2" s="196" t="s">
        <v>7</v>
      </c>
      <c r="C2" s="196" t="s">
        <v>8</v>
      </c>
      <c r="D2" s="195" t="s">
        <v>1</v>
      </c>
      <c r="E2" s="195" t="s">
        <v>9</v>
      </c>
      <c r="F2" s="195" t="s">
        <v>10</v>
      </c>
      <c r="G2" s="195" t="s">
        <v>11</v>
      </c>
      <c r="H2" s="195" t="s">
        <v>12</v>
      </c>
      <c r="I2" s="195" t="s">
        <v>13</v>
      </c>
      <c r="J2" s="195" t="s">
        <v>14</v>
      </c>
      <c r="K2" s="195" t="s">
        <v>15</v>
      </c>
      <c r="L2" s="195" t="s">
        <v>16</v>
      </c>
      <c r="M2" s="195" t="s">
        <v>17</v>
      </c>
      <c r="N2" s="195" t="s">
        <v>5</v>
      </c>
      <c r="T2" s="225" t="s">
        <v>6</v>
      </c>
      <c r="U2" s="226" t="s">
        <v>7</v>
      </c>
      <c r="V2" s="226" t="s">
        <v>8</v>
      </c>
      <c r="W2" s="227" t="s">
        <v>1</v>
      </c>
      <c r="X2" s="227" t="s">
        <v>9</v>
      </c>
      <c r="Y2" s="227" t="s">
        <v>10</v>
      </c>
      <c r="Z2" s="227" t="s">
        <v>11</v>
      </c>
      <c r="AA2" s="227" t="s">
        <v>12</v>
      </c>
      <c r="AB2" s="227" t="s">
        <v>13</v>
      </c>
      <c r="AC2" s="227" t="s">
        <v>14</v>
      </c>
      <c r="AD2" s="227" t="s">
        <v>15</v>
      </c>
      <c r="AE2" s="227" t="s">
        <v>16</v>
      </c>
      <c r="AF2" s="227" t="s">
        <v>17</v>
      </c>
      <c r="AG2" s="227" t="s">
        <v>5</v>
      </c>
    </row>
    <row r="3" spans="1:34" ht="15.75" customHeight="1">
      <c r="A3" s="205" t="s">
        <v>4</v>
      </c>
      <c r="B3" s="113">
        <v>2855</v>
      </c>
      <c r="C3" s="113">
        <v>3810</v>
      </c>
      <c r="D3" s="113">
        <v>6696</v>
      </c>
      <c r="E3" s="113">
        <v>6795</v>
      </c>
      <c r="F3" s="113">
        <v>7438</v>
      </c>
      <c r="G3" s="113">
        <v>7071</v>
      </c>
      <c r="H3" s="113">
        <v>6571</v>
      </c>
      <c r="I3" s="113">
        <v>5398</v>
      </c>
      <c r="J3" s="113">
        <v>4265</v>
      </c>
      <c r="K3" s="113">
        <v>3421</v>
      </c>
      <c r="L3" s="113">
        <v>3097</v>
      </c>
      <c r="M3" s="113"/>
      <c r="N3" s="113">
        <f>SUM(B3:M3)</f>
        <v>57417</v>
      </c>
      <c r="O3" s="22">
        <f>N3/N5</f>
        <v>0.83351963417289687</v>
      </c>
      <c r="T3" s="20" t="s">
        <v>4</v>
      </c>
      <c r="U3" s="2">
        <v>2741</v>
      </c>
      <c r="V3" s="2">
        <v>3345</v>
      </c>
      <c r="W3" s="2">
        <v>7092</v>
      </c>
      <c r="X3" s="2">
        <v>7568</v>
      </c>
      <c r="Y3" s="2">
        <v>7325</v>
      </c>
      <c r="Z3" s="2">
        <v>7293</v>
      </c>
      <c r="AA3" s="2">
        <v>6505</v>
      </c>
      <c r="AB3" s="2">
        <v>5002</v>
      </c>
      <c r="AC3" s="2">
        <v>4222</v>
      </c>
      <c r="AD3" s="2">
        <v>3570</v>
      </c>
      <c r="AE3" s="2">
        <v>3038</v>
      </c>
      <c r="AF3" s="2">
        <v>2673</v>
      </c>
      <c r="AG3" s="2">
        <v>60374</v>
      </c>
    </row>
    <row r="4" spans="1:34" ht="15.75" customHeight="1">
      <c r="A4" s="205" t="s">
        <v>3</v>
      </c>
      <c r="B4" s="113">
        <v>491</v>
      </c>
      <c r="C4" s="113">
        <v>640</v>
      </c>
      <c r="D4" s="113">
        <v>1199</v>
      </c>
      <c r="E4" s="113">
        <v>1168</v>
      </c>
      <c r="F4" s="113">
        <v>1356</v>
      </c>
      <c r="G4" s="113">
        <v>1429</v>
      </c>
      <c r="H4" s="113">
        <v>1367</v>
      </c>
      <c r="I4" s="113">
        <v>1344</v>
      </c>
      <c r="J4" s="113">
        <v>958</v>
      </c>
      <c r="K4" s="113">
        <v>765</v>
      </c>
      <c r="L4" s="113">
        <v>751</v>
      </c>
      <c r="M4" s="113"/>
      <c r="N4" s="113">
        <f>SUM(B4:M4)</f>
        <v>11468</v>
      </c>
      <c r="O4" s="22">
        <f>N4/N5</f>
        <v>0.16648036582710316</v>
      </c>
      <c r="T4" s="20" t="s">
        <v>3</v>
      </c>
      <c r="U4" s="2">
        <v>490</v>
      </c>
      <c r="V4" s="2">
        <v>468</v>
      </c>
      <c r="W4" s="2">
        <v>882</v>
      </c>
      <c r="X4" s="2">
        <v>1052</v>
      </c>
      <c r="Y4" s="2">
        <v>1225</v>
      </c>
      <c r="Z4" s="2">
        <v>1197</v>
      </c>
      <c r="AA4" s="2">
        <v>1305</v>
      </c>
      <c r="AB4" s="2">
        <v>1140</v>
      </c>
      <c r="AC4" s="2">
        <v>870</v>
      </c>
      <c r="AD4" s="2">
        <v>626</v>
      </c>
      <c r="AE4" s="2">
        <v>539</v>
      </c>
      <c r="AF4" s="2">
        <v>520</v>
      </c>
      <c r="AG4" s="2">
        <v>10314</v>
      </c>
    </row>
    <row r="5" spans="1:34">
      <c r="A5" s="228" t="s">
        <v>118</v>
      </c>
      <c r="B5" s="198">
        <f>SUM(B3:B4)</f>
        <v>3346</v>
      </c>
      <c r="C5" s="198">
        <f>SUM(C3:C4)</f>
        <v>4450</v>
      </c>
      <c r="D5" s="198">
        <f>SUM(D3:D4)</f>
        <v>7895</v>
      </c>
      <c r="E5" s="198">
        <f>SUM(E3:E4)</f>
        <v>7963</v>
      </c>
      <c r="F5" s="198">
        <f t="shared" ref="F5:G5" si="0">SUM(F3:F4)</f>
        <v>8794</v>
      </c>
      <c r="G5" s="198">
        <f t="shared" si="0"/>
        <v>8500</v>
      </c>
      <c r="H5" s="198">
        <f t="shared" ref="H5:I5" si="1">SUM(H3:H4)</f>
        <v>7938</v>
      </c>
      <c r="I5" s="198">
        <f t="shared" si="1"/>
        <v>6742</v>
      </c>
      <c r="J5" s="198">
        <f t="shared" ref="J5:K5" si="2">SUM(J3:J4)</f>
        <v>5223</v>
      </c>
      <c r="K5" s="198">
        <f t="shared" si="2"/>
        <v>4186</v>
      </c>
      <c r="L5" s="198">
        <f t="shared" ref="L5" si="3">SUM(L3:L4)</f>
        <v>3848</v>
      </c>
      <c r="M5" s="198"/>
      <c r="N5" s="198">
        <f>SUM(B5:M5)</f>
        <v>68885</v>
      </c>
      <c r="O5" s="22">
        <v>1</v>
      </c>
      <c r="T5" s="229" t="s">
        <v>85</v>
      </c>
      <c r="U5" s="227">
        <v>3231</v>
      </c>
      <c r="V5" s="227">
        <v>3813</v>
      </c>
      <c r="W5" s="227">
        <v>7974</v>
      </c>
      <c r="X5" s="227">
        <v>8620</v>
      </c>
      <c r="Y5" s="227">
        <v>8550</v>
      </c>
      <c r="Z5" s="227">
        <v>8490</v>
      </c>
      <c r="AA5" s="227">
        <v>7810</v>
      </c>
      <c r="AB5" s="227">
        <v>6142</v>
      </c>
      <c r="AC5" s="227">
        <v>5092</v>
      </c>
      <c r="AD5" s="227">
        <v>4196</v>
      </c>
      <c r="AE5" s="227">
        <v>3577</v>
      </c>
      <c r="AF5" s="227">
        <v>3193</v>
      </c>
      <c r="AG5" s="227">
        <v>70688</v>
      </c>
    </row>
    <row r="6" spans="1:34" ht="15.75" customHeight="1">
      <c r="A6" s="230" t="s">
        <v>119</v>
      </c>
      <c r="B6" s="231">
        <f>B5/AF5-1</f>
        <v>4.7917319135609038E-2</v>
      </c>
      <c r="C6" s="231">
        <f>C5/B5-1</f>
        <v>0.32994620442319178</v>
      </c>
      <c r="D6" s="231">
        <f>D5/C5-1</f>
        <v>0.77415730337078648</v>
      </c>
      <c r="E6" s="231">
        <f>E5/D5-1</f>
        <v>8.6130462317923762E-3</v>
      </c>
      <c r="F6" s="231">
        <f t="shared" ref="F6:L6" si="4">F5/E5-1</f>
        <v>0.10435765415044584</v>
      </c>
      <c r="G6" s="231">
        <f t="shared" si="4"/>
        <v>-3.3431885376392967E-2</v>
      </c>
      <c r="H6" s="231">
        <f t="shared" si="4"/>
        <v>-6.6117647058823503E-2</v>
      </c>
      <c r="I6" s="231">
        <f t="shared" si="4"/>
        <v>-0.15066767447719831</v>
      </c>
      <c r="J6" s="231">
        <f t="shared" si="4"/>
        <v>-0.22530406407594183</v>
      </c>
      <c r="K6" s="231">
        <f t="shared" si="4"/>
        <v>-0.19854489756844729</v>
      </c>
      <c r="L6" s="231">
        <f t="shared" si="4"/>
        <v>-8.0745341614906874E-2</v>
      </c>
      <c r="M6" s="231"/>
      <c r="N6" s="232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4" ht="15.75" customHeight="1">
      <c r="A7" s="230" t="s">
        <v>121</v>
      </c>
      <c r="B7" s="233">
        <f>B5/U5-1</f>
        <v>3.5592695759826709E-2</v>
      </c>
      <c r="C7" s="233">
        <f>C5/V5-1</f>
        <v>0.16706005769735111</v>
      </c>
      <c r="D7" s="233">
        <f>D5/W5-1</f>
        <v>-9.9071983947830455E-3</v>
      </c>
      <c r="E7" s="233">
        <f>E5/X5-1</f>
        <v>-7.6218097447795841E-2</v>
      </c>
      <c r="F7" s="233">
        <f t="shared" ref="F7:L7" si="5">F5/Y5-1</f>
        <v>2.8538011695906418E-2</v>
      </c>
      <c r="G7" s="233">
        <f t="shared" si="5"/>
        <v>1.1778563015312216E-3</v>
      </c>
      <c r="H7" s="233">
        <f t="shared" si="5"/>
        <v>1.6389244558258742E-2</v>
      </c>
      <c r="I7" s="233">
        <f t="shared" si="5"/>
        <v>9.7688049495278317E-2</v>
      </c>
      <c r="J7" s="233">
        <f t="shared" si="5"/>
        <v>2.5726630007855356E-2</v>
      </c>
      <c r="K7" s="233">
        <f t="shared" si="5"/>
        <v>-2.3832221163012646E-3</v>
      </c>
      <c r="L7" s="233">
        <f t="shared" si="5"/>
        <v>7.5761811573944682E-2</v>
      </c>
      <c r="M7" s="233"/>
      <c r="N7" s="233">
        <f ca="1">+N5/F13-1</f>
        <v>2.0594118082820856E-2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4">
      <c r="A8" s="71"/>
      <c r="B8" s="56"/>
      <c r="C8" s="71"/>
      <c r="D8" s="71"/>
      <c r="E8" s="71"/>
      <c r="N8" s="7"/>
      <c r="T8" s="89"/>
      <c r="U8" s="71"/>
      <c r="V8" s="71"/>
      <c r="AA8" s="8"/>
    </row>
    <row r="9" spans="1:34" ht="28.5" customHeight="1">
      <c r="A9" s="122" t="s">
        <v>6</v>
      </c>
      <c r="B9" s="202" t="str">
        <f>'R_MP NEW 2022vs2021'!B12:C12</f>
        <v>NOVEMBER</v>
      </c>
      <c r="C9" s="202"/>
      <c r="D9" s="203" t="s">
        <v>32</v>
      </c>
      <c r="E9" s="204" t="str">
        <f>'R_PTW 2022vs2021'!E9:F9</f>
        <v>JANUARY-NOVEMBER</v>
      </c>
      <c r="F9" s="204"/>
      <c r="G9" s="203" t="s">
        <v>32</v>
      </c>
      <c r="N9" s="7"/>
      <c r="T9" s="89"/>
      <c r="U9" s="71"/>
      <c r="V9" s="71"/>
      <c r="AA9" s="8"/>
    </row>
    <row r="10" spans="1:34" ht="26.25" customHeight="1">
      <c r="A10" s="122"/>
      <c r="B10" s="126">
        <f>'R_MP NEW 2022vs2021'!B13</f>
        <v>2022</v>
      </c>
      <c r="C10" s="126">
        <f>'R_MP NEW 2022vs2021'!C13</f>
        <v>2021</v>
      </c>
      <c r="D10" s="203"/>
      <c r="E10" s="126">
        <f>'R_MP NEW 2022vs2021'!E13</f>
        <v>2022</v>
      </c>
      <c r="F10" s="126">
        <f>'R_MP NEW 2022vs2021'!F13</f>
        <v>2021</v>
      </c>
      <c r="G10" s="203"/>
      <c r="H10" s="8"/>
      <c r="N10" s="7"/>
      <c r="T10" s="94"/>
      <c r="U10" s="94"/>
      <c r="V10" s="94"/>
      <c r="AA10" s="8"/>
    </row>
    <row r="11" spans="1:34" ht="18" customHeight="1">
      <c r="A11" s="205" t="s">
        <v>23</v>
      </c>
      <c r="B11" s="234">
        <f ca="1">OFFSET(A3,,COUNTA(B3:M3),,)</f>
        <v>3097</v>
      </c>
      <c r="C11" s="234">
        <f ca="1">OFFSET(T3,,COUNTA(B3:M3),,)</f>
        <v>3038</v>
      </c>
      <c r="D11" s="235">
        <f ca="1">+B11/C11-1</f>
        <v>1.9420671494404296E-2</v>
      </c>
      <c r="E11" s="234">
        <f>N3</f>
        <v>57417</v>
      </c>
      <c r="F11" s="205">
        <f ca="1">SUM(OFFSET(U3,,,,COUNTA(B3:M3)))</f>
        <v>57701</v>
      </c>
      <c r="G11" s="235">
        <f ca="1">+E11/F11-1</f>
        <v>-4.9219250966188177E-3</v>
      </c>
      <c r="H11" s="8"/>
      <c r="N11" s="7"/>
      <c r="T11" s="95"/>
      <c r="U11" s="95"/>
      <c r="V11" s="95"/>
      <c r="W11" s="96"/>
      <c r="X11" s="96"/>
      <c r="Y11" s="71"/>
      <c r="AG11" s="7"/>
      <c r="AH11" s="22"/>
    </row>
    <row r="12" spans="1:34" ht="18" customHeight="1">
      <c r="A12" s="205" t="s">
        <v>24</v>
      </c>
      <c r="B12" s="234">
        <f ca="1">OFFSET(A4,,COUNTA(B4:M4),,)</f>
        <v>751</v>
      </c>
      <c r="C12" s="234">
        <f ca="1">OFFSET(T4,,COUNTA(B4:M4),,)</f>
        <v>539</v>
      </c>
      <c r="D12" s="235">
        <f ca="1">+B12/C12-1</f>
        <v>0.39332096474953615</v>
      </c>
      <c r="E12" s="234">
        <f>N4</f>
        <v>11468</v>
      </c>
      <c r="F12" s="205">
        <f ca="1">SUM(OFFSET(U4,,,,COUNTA(B4:M4)))</f>
        <v>9794</v>
      </c>
      <c r="G12" s="235">
        <f ca="1">+E12/F12-1</f>
        <v>0.17092097202368794</v>
      </c>
      <c r="N12" s="7"/>
      <c r="Q12" s="23"/>
      <c r="T12" s="95"/>
      <c r="U12" s="95"/>
      <c r="V12" s="95"/>
      <c r="W12" s="96"/>
      <c r="X12" s="96"/>
      <c r="Y12" s="71"/>
      <c r="AG12" s="7"/>
      <c r="AH12" s="22"/>
    </row>
    <row r="13" spans="1:34" ht="18" customHeight="1">
      <c r="A13" s="236" t="s">
        <v>5</v>
      </c>
      <c r="B13" s="236">
        <f ca="1">SUM(B11:B12)</f>
        <v>3848</v>
      </c>
      <c r="C13" s="236">
        <f ca="1">SUM(C11:C12)</f>
        <v>3577</v>
      </c>
      <c r="D13" s="237">
        <f ca="1">+B13/C13-1</f>
        <v>7.5761811573944682E-2</v>
      </c>
      <c r="E13" s="236">
        <f>SUM(E11:E12)</f>
        <v>68885</v>
      </c>
      <c r="F13" s="236">
        <f ca="1">SUM(F11:F12)</f>
        <v>67495</v>
      </c>
      <c r="G13" s="237">
        <f ca="1">+E13/F13-1</f>
        <v>2.0594118082820856E-2</v>
      </c>
      <c r="N13" s="7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</row>
    <row r="14" spans="1:34">
      <c r="A14" s="71"/>
      <c r="B14" s="56"/>
      <c r="C14" s="71"/>
      <c r="D14" s="71"/>
      <c r="E14" s="71"/>
      <c r="N14" s="7"/>
    </row>
    <row r="15" spans="1:34">
      <c r="A15" s="71"/>
      <c r="B15" s="56"/>
      <c r="C15" s="71"/>
      <c r="D15" s="71"/>
      <c r="E15" s="71"/>
      <c r="N15" s="7"/>
    </row>
    <row r="16" spans="1:34">
      <c r="A16" s="71"/>
      <c r="B16" s="56"/>
      <c r="C16" s="71"/>
      <c r="D16" s="71"/>
      <c r="E16" s="71"/>
    </row>
    <row r="19" spans="8:9">
      <c r="H19" s="7"/>
    </row>
    <row r="23" spans="8:9">
      <c r="I23" s="7"/>
    </row>
    <row r="36" spans="1:1">
      <c r="A36" s="6" t="s">
        <v>74</v>
      </c>
    </row>
    <row r="37" spans="1:1">
      <c r="A37" s="6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="110" zoomScaleNormal="110" workbookViewId="0">
      <selection sqref="A1:XFD1048576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04" t="s">
        <v>132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8" ht="21" customHeight="1">
      <c r="A3" s="238" t="s">
        <v>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135"/>
    </row>
    <row r="4" spans="1:18" ht="13.5" customHeight="1">
      <c r="A4" s="239"/>
      <c r="B4" s="239" t="s">
        <v>7</v>
      </c>
      <c r="C4" s="239" t="s">
        <v>8</v>
      </c>
      <c r="D4" s="239" t="s">
        <v>1</v>
      </c>
      <c r="E4" s="239" t="s">
        <v>9</v>
      </c>
      <c r="F4" s="239" t="s">
        <v>10</v>
      </c>
      <c r="G4" s="239" t="s">
        <v>11</v>
      </c>
      <c r="H4" s="239" t="s">
        <v>12</v>
      </c>
      <c r="I4" s="239" t="s">
        <v>13</v>
      </c>
      <c r="J4" s="239" t="s">
        <v>14</v>
      </c>
      <c r="K4" s="239" t="s">
        <v>15</v>
      </c>
      <c r="L4" s="239" t="s">
        <v>16</v>
      </c>
      <c r="M4" s="239" t="s">
        <v>17</v>
      </c>
      <c r="N4" s="239" t="s">
        <v>5</v>
      </c>
      <c r="O4" s="108"/>
      <c r="R4" s="23"/>
    </row>
    <row r="5" spans="1:18" ht="13.5" customHeight="1">
      <c r="A5" s="240" t="s">
        <v>89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108"/>
      <c r="R5" s="23"/>
    </row>
    <row r="6" spans="1:18" ht="13.5" customHeight="1">
      <c r="A6" s="242" t="s">
        <v>90</v>
      </c>
      <c r="B6" s="242">
        <v>410</v>
      </c>
      <c r="C6" s="242">
        <v>906</v>
      </c>
      <c r="D6" s="242">
        <v>2223</v>
      </c>
      <c r="E6" s="242">
        <v>2884</v>
      </c>
      <c r="F6" s="242">
        <v>2963</v>
      </c>
      <c r="G6" s="242">
        <v>2848</v>
      </c>
      <c r="H6" s="242">
        <v>2423</v>
      </c>
      <c r="I6" s="242">
        <v>1894</v>
      </c>
      <c r="J6" s="242">
        <v>1461</v>
      </c>
      <c r="K6" s="242">
        <v>1186</v>
      </c>
      <c r="L6" s="242">
        <v>1071</v>
      </c>
      <c r="M6" s="242">
        <v>1310</v>
      </c>
      <c r="N6" s="242">
        <f>SUM(B6:M6)</f>
        <v>21579</v>
      </c>
      <c r="O6" s="108"/>
      <c r="R6" s="23"/>
    </row>
    <row r="7" spans="1:18" ht="13.5" customHeight="1">
      <c r="A7" s="242" t="s">
        <v>91</v>
      </c>
      <c r="B7" s="242">
        <v>2741</v>
      </c>
      <c r="C7" s="242">
        <v>3345</v>
      </c>
      <c r="D7" s="242">
        <v>7092</v>
      </c>
      <c r="E7" s="242">
        <v>7568</v>
      </c>
      <c r="F7" s="242">
        <v>7325</v>
      </c>
      <c r="G7" s="242">
        <v>7293</v>
      </c>
      <c r="H7" s="242">
        <v>6505</v>
      </c>
      <c r="I7" s="242">
        <v>5002</v>
      </c>
      <c r="J7" s="242">
        <v>4222</v>
      </c>
      <c r="K7" s="242">
        <v>3570</v>
      </c>
      <c r="L7" s="242">
        <v>3038</v>
      </c>
      <c r="M7" s="242">
        <v>2673</v>
      </c>
      <c r="N7" s="242">
        <f>SUM(B7:M7)</f>
        <v>60374</v>
      </c>
      <c r="O7" s="108"/>
      <c r="R7" s="23"/>
    </row>
    <row r="8" spans="1:18" ht="13.5" customHeight="1">
      <c r="A8" s="243" t="s">
        <v>92</v>
      </c>
      <c r="B8" s="243">
        <f>B6+B7</f>
        <v>3151</v>
      </c>
      <c r="C8" s="243">
        <f t="shared" ref="C8:M8" si="0">C6+C7</f>
        <v>4251</v>
      </c>
      <c r="D8" s="243">
        <f t="shared" si="0"/>
        <v>9315</v>
      </c>
      <c r="E8" s="243">
        <f t="shared" si="0"/>
        <v>10452</v>
      </c>
      <c r="F8" s="243">
        <f t="shared" si="0"/>
        <v>10288</v>
      </c>
      <c r="G8" s="243">
        <f t="shared" si="0"/>
        <v>10141</v>
      </c>
      <c r="H8" s="243">
        <f t="shared" si="0"/>
        <v>8928</v>
      </c>
      <c r="I8" s="243">
        <f t="shared" si="0"/>
        <v>6896</v>
      </c>
      <c r="J8" s="243">
        <f t="shared" si="0"/>
        <v>5683</v>
      </c>
      <c r="K8" s="243">
        <f t="shared" si="0"/>
        <v>4756</v>
      </c>
      <c r="L8" s="243">
        <f t="shared" si="0"/>
        <v>4109</v>
      </c>
      <c r="M8" s="243">
        <f t="shared" si="0"/>
        <v>3983</v>
      </c>
      <c r="N8" s="243">
        <f>SUM(B8:M8)</f>
        <v>81953</v>
      </c>
      <c r="O8" s="108"/>
      <c r="R8" s="23"/>
    </row>
    <row r="9" spans="1:18" ht="13.5" customHeight="1">
      <c r="A9" s="240" t="s">
        <v>133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108"/>
      <c r="R9" s="23"/>
    </row>
    <row r="10" spans="1:18">
      <c r="A10" s="245" t="s">
        <v>134</v>
      </c>
      <c r="B10" s="245">
        <v>856</v>
      </c>
      <c r="C10" s="245">
        <v>1276</v>
      </c>
      <c r="D10" s="245">
        <v>2828</v>
      </c>
      <c r="E10" s="245">
        <v>2875</v>
      </c>
      <c r="F10" s="245">
        <v>3412</v>
      </c>
      <c r="G10" s="245">
        <v>3241</v>
      </c>
      <c r="H10" s="245">
        <v>2715</v>
      </c>
      <c r="I10" s="245">
        <v>2326</v>
      </c>
      <c r="J10" s="245">
        <v>1469</v>
      </c>
      <c r="K10" s="245">
        <v>1176</v>
      </c>
      <c r="L10" s="245">
        <v>936</v>
      </c>
      <c r="M10" s="245"/>
      <c r="N10" s="245">
        <f>SUM(B10:M10)</f>
        <v>23110</v>
      </c>
      <c r="O10" s="108"/>
      <c r="R10" s="23"/>
    </row>
    <row r="11" spans="1:18" s="23" customFormat="1">
      <c r="A11" s="242" t="s">
        <v>135</v>
      </c>
      <c r="B11" s="242">
        <v>2855</v>
      </c>
      <c r="C11" s="242">
        <v>3810</v>
      </c>
      <c r="D11" s="242">
        <v>6696</v>
      </c>
      <c r="E11" s="242">
        <v>6795</v>
      </c>
      <c r="F11" s="242">
        <v>7438</v>
      </c>
      <c r="G11" s="242">
        <v>7071</v>
      </c>
      <c r="H11" s="242">
        <v>6571</v>
      </c>
      <c r="I11" s="242">
        <v>5398</v>
      </c>
      <c r="J11" s="242">
        <v>4265</v>
      </c>
      <c r="K11" s="242">
        <v>3421</v>
      </c>
      <c r="L11" s="242">
        <v>3097</v>
      </c>
      <c r="M11" s="242"/>
      <c r="N11" s="242">
        <f>SUM(B11:M11)</f>
        <v>57417</v>
      </c>
      <c r="O11" s="111"/>
    </row>
    <row r="12" spans="1:18">
      <c r="A12" s="243" t="s">
        <v>136</v>
      </c>
      <c r="B12" s="243">
        <f>B10+B11</f>
        <v>3711</v>
      </c>
      <c r="C12" s="243">
        <f>C10+C11</f>
        <v>5086</v>
      </c>
      <c r="D12" s="243">
        <f>D10+D11</f>
        <v>9524</v>
      </c>
      <c r="E12" s="243">
        <f>E10+E11</f>
        <v>9670</v>
      </c>
      <c r="F12" s="243">
        <f t="shared" ref="F12:H12" si="1">F10+F11</f>
        <v>10850</v>
      </c>
      <c r="G12" s="243">
        <f t="shared" si="1"/>
        <v>10312</v>
      </c>
      <c r="H12" s="243">
        <f t="shared" si="1"/>
        <v>9286</v>
      </c>
      <c r="I12" s="243">
        <f t="shared" ref="I12:J12" si="2">I10+I11</f>
        <v>7724</v>
      </c>
      <c r="J12" s="243">
        <f t="shared" si="2"/>
        <v>5734</v>
      </c>
      <c r="K12" s="243">
        <v>4597</v>
      </c>
      <c r="L12" s="243">
        <v>4033</v>
      </c>
      <c r="M12" s="243"/>
      <c r="N12" s="243">
        <f>SUM(B12:M12)</f>
        <v>80527</v>
      </c>
      <c r="O12" s="22"/>
      <c r="R12" s="23"/>
    </row>
    <row r="13" spans="1:18">
      <c r="A13" s="245" t="s">
        <v>18</v>
      </c>
      <c r="B13" s="246">
        <f>+B12/B8-1</f>
        <v>0.17772135829895275</v>
      </c>
      <c r="C13" s="246">
        <f>+C12/C8-1</f>
        <v>0.19642437073629737</v>
      </c>
      <c r="D13" s="246">
        <f>+D12/D8-1</f>
        <v>2.2436929683306461E-2</v>
      </c>
      <c r="E13" s="246">
        <f>+E12/E8-1</f>
        <v>-7.4818216609261357E-2</v>
      </c>
      <c r="F13" s="246">
        <f t="shared" ref="F13:G13" si="3">+F12/F8-1</f>
        <v>5.4626749611197623E-2</v>
      </c>
      <c r="G13" s="246">
        <f t="shared" si="3"/>
        <v>1.6862242382408077E-2</v>
      </c>
      <c r="H13" s="246">
        <f t="shared" ref="H13:I13" si="4">+H12/H8-1</f>
        <v>4.0098566308243822E-2</v>
      </c>
      <c r="I13" s="246">
        <f t="shared" si="4"/>
        <v>0.12006960556844537</v>
      </c>
      <c r="J13" s="246">
        <f t="shared" ref="J13:K13" si="5">+J12/J8-1</f>
        <v>8.9741333802568768E-3</v>
      </c>
      <c r="K13" s="246">
        <f t="shared" si="5"/>
        <v>-3.3431455004205191E-2</v>
      </c>
      <c r="L13" s="246">
        <f t="shared" ref="L13" si="6">+L12/L8-1</f>
        <v>-1.849598442443412E-2</v>
      </c>
      <c r="M13" s="246"/>
      <c r="N13" s="246">
        <f ca="1">+N12/SUM(OFFSET(B8,,,,COUNTA(B10:M10)))-1</f>
        <v>3.2794664614595348E-2</v>
      </c>
      <c r="P13" s="247"/>
      <c r="R13" s="23"/>
    </row>
    <row r="14" spans="1:18">
      <c r="A14" s="245" t="s">
        <v>19</v>
      </c>
      <c r="B14" s="246">
        <f t="shared" ref="B14:G15" si="7">+B10/B6-1</f>
        <v>1.0878048780487806</v>
      </c>
      <c r="C14" s="246">
        <f t="shared" si="7"/>
        <v>0.40838852097130252</v>
      </c>
      <c r="D14" s="246">
        <f t="shared" si="7"/>
        <v>0.27215474583895638</v>
      </c>
      <c r="E14" s="246">
        <f t="shared" si="7"/>
        <v>-3.1206657420249639E-3</v>
      </c>
      <c r="F14" s="246">
        <f t="shared" si="7"/>
        <v>0.15153560580492753</v>
      </c>
      <c r="G14" s="246">
        <f t="shared" si="7"/>
        <v>0.13799157303370779</v>
      </c>
      <c r="H14" s="246">
        <f t="shared" ref="H14:I14" si="8">+H10/H6-1</f>
        <v>0.12051176227816751</v>
      </c>
      <c r="I14" s="246">
        <f t="shared" si="8"/>
        <v>0.22808870116156288</v>
      </c>
      <c r="J14" s="246">
        <f t="shared" ref="J14:K14" si="9">+J10/J6-1</f>
        <v>5.4757015742641357E-3</v>
      </c>
      <c r="K14" s="246">
        <f t="shared" si="9"/>
        <v>-8.4317032040471807E-3</v>
      </c>
      <c r="L14" s="246">
        <f t="shared" ref="L14" si="10">+L10/L6-1</f>
        <v>-0.12605042016806722</v>
      </c>
      <c r="M14" s="246"/>
      <c r="N14" s="246">
        <f ca="1">+N10/SUM(OFFSET(B6,,,,COUNTA(B10:M10)))-1</f>
        <v>0.14016478365977592</v>
      </c>
      <c r="R14" s="23"/>
    </row>
    <row r="15" spans="1:18">
      <c r="A15" s="245" t="s">
        <v>20</v>
      </c>
      <c r="B15" s="246">
        <f t="shared" si="7"/>
        <v>4.1590660342940566E-2</v>
      </c>
      <c r="C15" s="246">
        <f t="shared" si="7"/>
        <v>0.13901345291479816</v>
      </c>
      <c r="D15" s="246">
        <f t="shared" si="7"/>
        <v>-5.5837563451776595E-2</v>
      </c>
      <c r="E15" s="246">
        <f t="shared" si="7"/>
        <v>-0.10214059196617331</v>
      </c>
      <c r="F15" s="246">
        <f t="shared" si="7"/>
        <v>1.5426621160409493E-2</v>
      </c>
      <c r="G15" s="246">
        <f t="shared" si="7"/>
        <v>-3.0440148087206964E-2</v>
      </c>
      <c r="H15" s="246">
        <f t="shared" ref="H15:I15" si="11">+H11/H7-1</f>
        <v>1.0146041506533532E-2</v>
      </c>
      <c r="I15" s="246">
        <f t="shared" si="11"/>
        <v>7.9168332666933239E-2</v>
      </c>
      <c r="J15" s="246">
        <f t="shared" ref="J15:K15" si="12">+J11/J7-1</f>
        <v>1.0184746565608638E-2</v>
      </c>
      <c r="K15" s="246">
        <f t="shared" si="12"/>
        <v>-4.1736694677871111E-2</v>
      </c>
      <c r="L15" s="246">
        <f t="shared" ref="L15" si="13">+L11/L7-1</f>
        <v>1.9420671494404296E-2</v>
      </c>
      <c r="M15" s="246"/>
      <c r="N15" s="246">
        <f ca="1">+N11/SUM(OFFSET(B7,,,,COUNTA(B10:M10)))-1</f>
        <v>-4.9219250966188177E-3</v>
      </c>
      <c r="R15" s="23"/>
    </row>
    <row r="16" spans="1:18">
      <c r="A16" s="245" t="s">
        <v>21</v>
      </c>
      <c r="B16" s="246">
        <f>+B10/B12</f>
        <v>0.23066558879008353</v>
      </c>
      <c r="C16" s="246">
        <f>+C10/C12</f>
        <v>0.25088478175383405</v>
      </c>
      <c r="D16" s="246">
        <f>+D10/D12</f>
        <v>0.29693406131877365</v>
      </c>
      <c r="E16" s="246">
        <f>+E10/E12</f>
        <v>0.29731127197518098</v>
      </c>
      <c r="F16" s="246">
        <f t="shared" ref="F16:G16" si="14">+F10/F12</f>
        <v>0.31447004608294932</v>
      </c>
      <c r="G16" s="246">
        <f t="shared" si="14"/>
        <v>0.31429402637703646</v>
      </c>
      <c r="H16" s="246">
        <f t="shared" ref="H16:I16" si="15">+H10/H12</f>
        <v>0.29237561921171656</v>
      </c>
      <c r="I16" s="246">
        <f t="shared" si="15"/>
        <v>0.30113930605903677</v>
      </c>
      <c r="J16" s="246">
        <f t="shared" ref="J16:K16" si="16">+J10/J12</f>
        <v>0.2561911405650506</v>
      </c>
      <c r="K16" s="246">
        <f t="shared" si="16"/>
        <v>0.25581901239939092</v>
      </c>
      <c r="L16" s="246">
        <f t="shared" ref="L16" si="17">+L10/L12</f>
        <v>0.2320852963054798</v>
      </c>
      <c r="M16" s="246"/>
      <c r="N16" s="246">
        <f>+N10/N12</f>
        <v>0.28698448967427076</v>
      </c>
      <c r="P16" s="8"/>
      <c r="R16" s="23"/>
    </row>
    <row r="17" spans="1:18">
      <c r="A17" s="2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R17" s="23"/>
    </row>
    <row r="18" spans="1:18" ht="21" customHeight="1">
      <c r="A18" s="238" t="s">
        <v>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135"/>
      <c r="R18" s="23"/>
    </row>
    <row r="19" spans="1:18">
      <c r="A19" s="239"/>
      <c r="B19" s="239" t="s">
        <v>7</v>
      </c>
      <c r="C19" s="239" t="s">
        <v>8</v>
      </c>
      <c r="D19" s="239" t="s">
        <v>1</v>
      </c>
      <c r="E19" s="239" t="s">
        <v>9</v>
      </c>
      <c r="F19" s="239" t="s">
        <v>10</v>
      </c>
      <c r="G19" s="239" t="s">
        <v>11</v>
      </c>
      <c r="H19" s="239" t="s">
        <v>12</v>
      </c>
      <c r="I19" s="239" t="s">
        <v>13</v>
      </c>
      <c r="J19" s="239" t="s">
        <v>14</v>
      </c>
      <c r="K19" s="239" t="s">
        <v>15</v>
      </c>
      <c r="L19" s="239" t="s">
        <v>16</v>
      </c>
      <c r="M19" s="239" t="s">
        <v>17</v>
      </c>
      <c r="N19" s="239" t="s">
        <v>5</v>
      </c>
      <c r="O19" s="108"/>
      <c r="R19" s="23"/>
    </row>
    <row r="20" spans="1:18">
      <c r="A20" s="248" t="s">
        <v>89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108"/>
      <c r="R20" s="23"/>
    </row>
    <row r="21" spans="1:18">
      <c r="A21" s="242" t="s">
        <v>93</v>
      </c>
      <c r="B21" s="250">
        <v>301</v>
      </c>
      <c r="C21" s="250">
        <v>401</v>
      </c>
      <c r="D21" s="250">
        <v>902</v>
      </c>
      <c r="E21" s="250">
        <v>1140</v>
      </c>
      <c r="F21" s="250">
        <v>1457</v>
      </c>
      <c r="G21" s="250">
        <v>1691</v>
      </c>
      <c r="H21" s="250">
        <v>1693</v>
      </c>
      <c r="I21" s="250">
        <v>1475</v>
      </c>
      <c r="J21" s="250">
        <v>1097</v>
      </c>
      <c r="K21" s="250">
        <v>849</v>
      </c>
      <c r="L21" s="250">
        <v>671</v>
      </c>
      <c r="M21" s="250">
        <v>1033</v>
      </c>
      <c r="N21" s="242">
        <f>SUM(B21:M21)</f>
        <v>12710</v>
      </c>
      <c r="O21" s="108"/>
      <c r="R21" s="23"/>
    </row>
    <row r="22" spans="1:18">
      <c r="A22" s="242" t="s">
        <v>94</v>
      </c>
      <c r="B22" s="242">
        <v>490</v>
      </c>
      <c r="C22" s="242">
        <v>468</v>
      </c>
      <c r="D22" s="242">
        <v>882</v>
      </c>
      <c r="E22" s="242">
        <v>1052</v>
      </c>
      <c r="F22" s="242">
        <v>1225</v>
      </c>
      <c r="G22" s="242">
        <v>1197</v>
      </c>
      <c r="H22" s="242">
        <v>1305</v>
      </c>
      <c r="I22" s="242">
        <v>1140</v>
      </c>
      <c r="J22" s="242">
        <v>870</v>
      </c>
      <c r="K22" s="242">
        <v>626</v>
      </c>
      <c r="L22" s="242">
        <v>539</v>
      </c>
      <c r="M22" s="242">
        <v>520</v>
      </c>
      <c r="N22" s="242">
        <f>SUM(B22:M22)</f>
        <v>10314</v>
      </c>
      <c r="O22" s="108"/>
      <c r="R22" s="23"/>
    </row>
    <row r="23" spans="1:18">
      <c r="A23" s="243" t="s">
        <v>95</v>
      </c>
      <c r="B23" s="243">
        <f>B22+B21</f>
        <v>791</v>
      </c>
      <c r="C23" s="243">
        <f t="shared" ref="C23:M23" si="18">C22+C21</f>
        <v>869</v>
      </c>
      <c r="D23" s="243">
        <f t="shared" si="18"/>
        <v>1784</v>
      </c>
      <c r="E23" s="243">
        <f t="shared" si="18"/>
        <v>2192</v>
      </c>
      <c r="F23" s="243">
        <f t="shared" si="18"/>
        <v>2682</v>
      </c>
      <c r="G23" s="243">
        <f t="shared" si="18"/>
        <v>2888</v>
      </c>
      <c r="H23" s="243">
        <f t="shared" si="18"/>
        <v>2998</v>
      </c>
      <c r="I23" s="243">
        <f t="shared" si="18"/>
        <v>2615</v>
      </c>
      <c r="J23" s="243">
        <f t="shared" si="18"/>
        <v>1967</v>
      </c>
      <c r="K23" s="243">
        <f t="shared" si="18"/>
        <v>1475</v>
      </c>
      <c r="L23" s="243">
        <f t="shared" si="18"/>
        <v>1210</v>
      </c>
      <c r="M23" s="243">
        <f t="shared" si="18"/>
        <v>1553</v>
      </c>
      <c r="N23" s="243">
        <f>SUM(B23:M23)</f>
        <v>23024</v>
      </c>
      <c r="O23" s="108"/>
      <c r="R23" s="23"/>
    </row>
    <row r="24" spans="1:18">
      <c r="A24" s="248" t="s">
        <v>133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108"/>
      <c r="R24" s="23"/>
    </row>
    <row r="25" spans="1:18">
      <c r="A25" s="245" t="s">
        <v>137</v>
      </c>
      <c r="B25" s="245">
        <v>355</v>
      </c>
      <c r="C25" s="245">
        <v>496</v>
      </c>
      <c r="D25" s="245">
        <v>1041</v>
      </c>
      <c r="E25" s="245">
        <v>1207</v>
      </c>
      <c r="F25" s="245">
        <v>1469</v>
      </c>
      <c r="G25" s="245">
        <v>1513</v>
      </c>
      <c r="H25" s="245">
        <v>1390</v>
      </c>
      <c r="I25" s="245">
        <v>1276</v>
      </c>
      <c r="J25" s="245">
        <v>965</v>
      </c>
      <c r="K25" s="245">
        <v>697</v>
      </c>
      <c r="L25" s="245">
        <v>562</v>
      </c>
      <c r="M25" s="245"/>
      <c r="N25" s="245">
        <f>SUM(B25:M25)</f>
        <v>10971</v>
      </c>
      <c r="O25" s="108"/>
      <c r="R25" s="23"/>
    </row>
    <row r="26" spans="1:18" s="23" customFormat="1">
      <c r="A26" s="242" t="s">
        <v>138</v>
      </c>
      <c r="B26" s="242">
        <v>491</v>
      </c>
      <c r="C26" s="242">
        <v>640</v>
      </c>
      <c r="D26" s="242">
        <v>1199</v>
      </c>
      <c r="E26" s="242">
        <v>1168</v>
      </c>
      <c r="F26" s="242">
        <v>1356</v>
      </c>
      <c r="G26" s="242">
        <v>1429</v>
      </c>
      <c r="H26" s="242">
        <v>1367</v>
      </c>
      <c r="I26" s="242">
        <v>1344</v>
      </c>
      <c r="J26" s="242">
        <v>958</v>
      </c>
      <c r="K26" s="242">
        <v>765</v>
      </c>
      <c r="L26" s="242">
        <v>751</v>
      </c>
      <c r="M26" s="242"/>
      <c r="N26" s="242">
        <f>SUM(B26:M26)</f>
        <v>11468</v>
      </c>
      <c r="O26" s="111"/>
    </row>
    <row r="27" spans="1:18">
      <c r="A27" s="243" t="s">
        <v>139</v>
      </c>
      <c r="B27" s="243">
        <f>B26+B25</f>
        <v>846</v>
      </c>
      <c r="C27" s="243">
        <f>C26+C25</f>
        <v>1136</v>
      </c>
      <c r="D27" s="243">
        <f>D26+D25</f>
        <v>2240</v>
      </c>
      <c r="E27" s="243">
        <f>E26+E25</f>
        <v>2375</v>
      </c>
      <c r="F27" s="243">
        <f t="shared" ref="F27:H27" si="19">F26+F25</f>
        <v>2825</v>
      </c>
      <c r="G27" s="243">
        <f t="shared" si="19"/>
        <v>2942</v>
      </c>
      <c r="H27" s="243">
        <f t="shared" si="19"/>
        <v>2757</v>
      </c>
      <c r="I27" s="243">
        <f t="shared" ref="I27:J27" si="20">I26+I25</f>
        <v>2620</v>
      </c>
      <c r="J27" s="243">
        <f t="shared" si="20"/>
        <v>1923</v>
      </c>
      <c r="K27" s="243">
        <v>1462</v>
      </c>
      <c r="L27" s="243">
        <v>1313</v>
      </c>
      <c r="M27" s="243"/>
      <c r="N27" s="243">
        <f>SUM(B27:M27)</f>
        <v>22439</v>
      </c>
      <c r="O27" s="22"/>
    </row>
    <row r="28" spans="1:18">
      <c r="A28" s="245" t="s">
        <v>18</v>
      </c>
      <c r="B28" s="246">
        <f>+B27/B23-1</f>
        <v>6.9532237673830544E-2</v>
      </c>
      <c r="C28" s="246">
        <f>+C27/C23-1</f>
        <v>0.30724971231300335</v>
      </c>
      <c r="D28" s="246">
        <f>+D27/D23-1</f>
        <v>0.25560538116591935</v>
      </c>
      <c r="E28" s="246">
        <f>+E27/E23-1</f>
        <v>8.3485401459854058E-2</v>
      </c>
      <c r="F28" s="246">
        <f t="shared" ref="F28:G28" si="21">+F27/F23-1</f>
        <v>5.3318419090231162E-2</v>
      </c>
      <c r="G28" s="246">
        <f t="shared" si="21"/>
        <v>1.8698060941828354E-2</v>
      </c>
      <c r="H28" s="246">
        <f t="shared" ref="H28:I28" si="22">+H27/H23-1</f>
        <v>-8.0386924616410949E-2</v>
      </c>
      <c r="I28" s="246">
        <f t="shared" si="22"/>
        <v>1.9120458891013214E-3</v>
      </c>
      <c r="J28" s="246">
        <f t="shared" ref="J28:K28" si="23">+J27/J23-1</f>
        <v>-2.2369089984748403E-2</v>
      </c>
      <c r="K28" s="246">
        <f t="shared" si="23"/>
        <v>-8.8135593220338704E-3</v>
      </c>
      <c r="L28" s="246">
        <f t="shared" ref="L28" si="24">+L27/L23-1</f>
        <v>8.5123966942148854E-2</v>
      </c>
      <c r="M28" s="246"/>
      <c r="N28" s="246">
        <f ca="1">+N27/SUM(OFFSET(B23,,,,COUNTA(B25:M25)))-1</f>
        <v>4.5084066880909157E-2</v>
      </c>
      <c r="O28" s="22"/>
    </row>
    <row r="29" spans="1:18">
      <c r="A29" s="245" t="s">
        <v>19</v>
      </c>
      <c r="B29" s="246">
        <f t="shared" ref="B29:G30" si="25">+B25/B21-1</f>
        <v>0.17940199335548179</v>
      </c>
      <c r="C29" s="246">
        <f t="shared" si="25"/>
        <v>0.23690773067331672</v>
      </c>
      <c r="D29" s="246">
        <f t="shared" si="25"/>
        <v>0.15410199556541015</v>
      </c>
      <c r="E29" s="246">
        <f t="shared" si="25"/>
        <v>5.8771929824561475E-2</v>
      </c>
      <c r="F29" s="246">
        <f t="shared" si="25"/>
        <v>8.2361015785861191E-3</v>
      </c>
      <c r="G29" s="246">
        <f t="shared" si="25"/>
        <v>-0.10526315789473684</v>
      </c>
      <c r="H29" s="246">
        <f t="shared" ref="H29:I29" si="26">+H25/H21-1</f>
        <v>-0.1789722386296515</v>
      </c>
      <c r="I29" s="246">
        <f t="shared" si="26"/>
        <v>-0.13491525423728812</v>
      </c>
      <c r="J29" s="246">
        <f t="shared" ref="J29:K29" si="27">+J25/J21-1</f>
        <v>-0.12032816773017319</v>
      </c>
      <c r="K29" s="246">
        <f t="shared" si="27"/>
        <v>-0.17903415783274446</v>
      </c>
      <c r="L29" s="246">
        <f t="shared" ref="L29" si="28">+L25/L21-1</f>
        <v>-0.16244411326378538</v>
      </c>
      <c r="M29" s="246"/>
      <c r="N29" s="246">
        <f ca="1">+N25/SUM(OFFSET(B21,,,,COUNTA(B25:M25)))-1</f>
        <v>-6.0460734777768255E-2</v>
      </c>
      <c r="O29" s="22"/>
    </row>
    <row r="30" spans="1:18">
      <c r="A30" s="245" t="s">
        <v>20</v>
      </c>
      <c r="B30" s="246">
        <f t="shared" si="25"/>
        <v>2.0408163265306367E-3</v>
      </c>
      <c r="C30" s="246">
        <f t="shared" si="25"/>
        <v>0.36752136752136755</v>
      </c>
      <c r="D30" s="246">
        <f t="shared" si="25"/>
        <v>0.35941043083900226</v>
      </c>
      <c r="E30" s="246">
        <f t="shared" si="25"/>
        <v>0.11026615969581743</v>
      </c>
      <c r="F30" s="246">
        <f t="shared" si="25"/>
        <v>0.10693877551020403</v>
      </c>
      <c r="G30" s="246">
        <f t="shared" si="25"/>
        <v>0.19381787802840433</v>
      </c>
      <c r="H30" s="246">
        <f t="shared" ref="H30:I30" si="29">+H26/H22-1</f>
        <v>4.7509578544061348E-2</v>
      </c>
      <c r="I30" s="246">
        <f t="shared" si="29"/>
        <v>0.17894736842105252</v>
      </c>
      <c r="J30" s="246">
        <f t="shared" ref="J30:K30" si="30">+J26/J22-1</f>
        <v>0.10114942528735638</v>
      </c>
      <c r="K30" s="246">
        <f t="shared" si="30"/>
        <v>0.22204472843450485</v>
      </c>
      <c r="L30" s="246">
        <f t="shared" ref="L30" si="31">+L26/L22-1</f>
        <v>0.39332096474953615</v>
      </c>
      <c r="M30" s="246"/>
      <c r="N30" s="246">
        <f ca="1">+N26/SUM(OFFSET(B22,,,,COUNTA(B25:M25)))-1</f>
        <v>0.17092097202368794</v>
      </c>
      <c r="O30" s="22"/>
    </row>
    <row r="31" spans="1:18">
      <c r="A31" s="245" t="s">
        <v>22</v>
      </c>
      <c r="B31" s="246">
        <f>+B25/B27</f>
        <v>0.41962174940898345</v>
      </c>
      <c r="C31" s="246">
        <f>+C25/C27</f>
        <v>0.43661971830985913</v>
      </c>
      <c r="D31" s="246">
        <f>+D25/D27</f>
        <v>0.46473214285714287</v>
      </c>
      <c r="E31" s="246">
        <f>+E25/E27</f>
        <v>0.50821052631578945</v>
      </c>
      <c r="F31" s="246">
        <f t="shared" ref="F31:G31" si="32">+F25/F27</f>
        <v>0.52</v>
      </c>
      <c r="G31" s="246">
        <f t="shared" si="32"/>
        <v>0.51427600271923857</v>
      </c>
      <c r="H31" s="246">
        <f t="shared" ref="H31:I31" si="33">+H25/H27</f>
        <v>0.50417120058034093</v>
      </c>
      <c r="I31" s="246">
        <f t="shared" si="33"/>
        <v>0.4870229007633588</v>
      </c>
      <c r="J31" s="246">
        <f t="shared" ref="J31:K31" si="34">+J25/J27</f>
        <v>0.50182007280291208</v>
      </c>
      <c r="K31" s="246">
        <f t="shared" si="34"/>
        <v>0.47674418604651164</v>
      </c>
      <c r="L31" s="246">
        <f t="shared" ref="L31" si="35">+L25/L27</f>
        <v>0.42802741812642803</v>
      </c>
      <c r="M31" s="246"/>
      <c r="N31" s="246">
        <f>+N25/N27</f>
        <v>0.48892553144079504</v>
      </c>
    </row>
    <row r="34" spans="1:7" ht="33" customHeight="1">
      <c r="A34" s="122" t="s">
        <v>4</v>
      </c>
      <c r="B34" s="202" t="str">
        <f>'R_PTW USED 2022vs2021'!B9:C9</f>
        <v>NOVEMBER</v>
      </c>
      <c r="C34" s="202"/>
      <c r="D34" s="203" t="s">
        <v>32</v>
      </c>
      <c r="E34" s="204" t="str">
        <f>'R_PTW 2022vs2021'!E9:F9</f>
        <v>JANUARY-NOVEMBER</v>
      </c>
      <c r="F34" s="204"/>
      <c r="G34" s="203" t="s">
        <v>32</v>
      </c>
    </row>
    <row r="35" spans="1:7" ht="16.5" customHeight="1">
      <c r="A35" s="122"/>
      <c r="B35" s="126">
        <v>2022</v>
      </c>
      <c r="C35" s="126">
        <v>2021</v>
      </c>
      <c r="D35" s="203"/>
      <c r="E35" s="126">
        <v>2022</v>
      </c>
      <c r="F35" s="126">
        <v>2021</v>
      </c>
      <c r="G35" s="203"/>
    </row>
    <row r="36" spans="1:7" ht="16.5" customHeight="1">
      <c r="A36" s="251" t="s">
        <v>38</v>
      </c>
      <c r="B36" s="252">
        <f ca="1">OFFSET(A10,,COUNTA(B28:M28),,)</f>
        <v>936</v>
      </c>
      <c r="C36" s="252">
        <f ca="1">OFFSET(A6,,COUNTA(B28:M28),,)</f>
        <v>1071</v>
      </c>
      <c r="D36" s="253">
        <f ca="1">+B36/C36-1</f>
        <v>-0.12605042016806722</v>
      </c>
      <c r="E36" s="252">
        <f>N10</f>
        <v>23110</v>
      </c>
      <c r="F36" s="252">
        <f ca="1">SUM(OFFSET(B6,,,,COUNTA(B28:M28)))</f>
        <v>20269</v>
      </c>
      <c r="G36" s="253">
        <f ca="1">+E36/F36-1</f>
        <v>0.14016478365977592</v>
      </c>
    </row>
    <row r="37" spans="1:7" ht="16.5" customHeight="1">
      <c r="A37" s="254" t="s">
        <v>39</v>
      </c>
      <c r="B37" s="255">
        <f ca="1">OFFSET(A11,,COUNTA(B29:M29),,)</f>
        <v>3097</v>
      </c>
      <c r="C37" s="255">
        <f ca="1">OFFSET(A7,,COUNTA(B29:M29),,)</f>
        <v>3038</v>
      </c>
      <c r="D37" s="256">
        <f ca="1">+B37/C37-1</f>
        <v>1.9420671494404296E-2</v>
      </c>
      <c r="E37" s="255">
        <f>N11</f>
        <v>57417</v>
      </c>
      <c r="F37" s="255">
        <f ca="1">SUM(OFFSET(B7,,,,COUNTA(B29:M29)))</f>
        <v>57701</v>
      </c>
      <c r="G37" s="256">
        <f ca="1">+E37/F37-1</f>
        <v>-4.9219250966188177E-3</v>
      </c>
    </row>
    <row r="38" spans="1:7" ht="16.5" customHeight="1">
      <c r="A38" s="236" t="s">
        <v>5</v>
      </c>
      <c r="B38" s="257">
        <f ca="1">SUM(B36:B37)</f>
        <v>4033</v>
      </c>
      <c r="C38" s="257">
        <f ca="1">SUM(C36:C37)</f>
        <v>4109</v>
      </c>
      <c r="D38" s="237">
        <f ca="1">+B38/C38-1</f>
        <v>-1.849598442443412E-2</v>
      </c>
      <c r="E38" s="257">
        <f>SUM(E36:E37)</f>
        <v>80527</v>
      </c>
      <c r="F38" s="257">
        <f ca="1">SUM(F36:F37)</f>
        <v>77970</v>
      </c>
      <c r="G38" s="237">
        <f ca="1">+E38/F38-1</f>
        <v>3.2794664614595348E-2</v>
      </c>
    </row>
    <row r="41" spans="1:7" ht="33" customHeight="1">
      <c r="A41" s="122" t="s">
        <v>3</v>
      </c>
      <c r="B41" s="202" t="str">
        <f>B34</f>
        <v>NOVEMBER</v>
      </c>
      <c r="C41" s="202"/>
      <c r="D41" s="203" t="s">
        <v>32</v>
      </c>
      <c r="E41" s="204" t="str">
        <f>E34</f>
        <v>JANUARY-NOVEMBER</v>
      </c>
      <c r="F41" s="204"/>
      <c r="G41" s="203" t="s">
        <v>32</v>
      </c>
    </row>
    <row r="42" spans="1:7" ht="15.75" customHeight="1">
      <c r="A42" s="122"/>
      <c r="B42" s="126">
        <v>2022</v>
      </c>
      <c r="C42" s="126">
        <v>2021</v>
      </c>
      <c r="D42" s="203"/>
      <c r="E42" s="126">
        <v>2022</v>
      </c>
      <c r="F42" s="126">
        <v>2021</v>
      </c>
      <c r="G42" s="203"/>
    </row>
    <row r="43" spans="1:7" ht="15.75" customHeight="1">
      <c r="A43" s="258" t="s">
        <v>38</v>
      </c>
      <c r="B43" s="252">
        <f ca="1">OFFSET(A25,,COUNTA(B28:M28),,)</f>
        <v>562</v>
      </c>
      <c r="C43" s="252">
        <f ca="1">OFFSET(A21,,COUNTA(B28:M28),,)</f>
        <v>671</v>
      </c>
      <c r="D43" s="253">
        <f ca="1">+B43/C43-1</f>
        <v>-0.16244411326378538</v>
      </c>
      <c r="E43" s="252">
        <f>N25</f>
        <v>10971</v>
      </c>
      <c r="F43" s="252">
        <f ca="1">SUM(OFFSET(B21,,,,COUNTA(B28:M28)))</f>
        <v>11677</v>
      </c>
      <c r="G43" s="253">
        <f ca="1">+E43/F43-1</f>
        <v>-6.0460734777768255E-2</v>
      </c>
    </row>
    <row r="44" spans="1:7" ht="15.75" customHeight="1">
      <c r="A44" s="259" t="s">
        <v>39</v>
      </c>
      <c r="B44" s="255">
        <f ca="1">OFFSET(A26,,COUNTA(B29:M29),,)</f>
        <v>751</v>
      </c>
      <c r="C44" s="255">
        <f ca="1">OFFSET(A22,,COUNTA(B29:M29),,)</f>
        <v>539</v>
      </c>
      <c r="D44" s="256">
        <f ca="1">+B44/C44-1</f>
        <v>0.39332096474953615</v>
      </c>
      <c r="E44" s="255">
        <f>N26</f>
        <v>11468</v>
      </c>
      <c r="F44" s="255">
        <f ca="1">SUM(OFFSET(B22,,,,COUNTA(B29:M29)))</f>
        <v>9794</v>
      </c>
      <c r="G44" s="256">
        <f ca="1">+E44/F44-1</f>
        <v>0.17092097202368794</v>
      </c>
    </row>
    <row r="45" spans="1:7" ht="15.75" customHeight="1">
      <c r="A45" s="196" t="s">
        <v>5</v>
      </c>
      <c r="B45" s="257">
        <f ca="1">SUM(B43:B44)</f>
        <v>1313</v>
      </c>
      <c r="C45" s="257">
        <f ca="1">SUM(C43:C44)</f>
        <v>1210</v>
      </c>
      <c r="D45" s="237">
        <f ca="1">+B45/C45-1</f>
        <v>8.5123966942148854E-2</v>
      </c>
      <c r="E45" s="257">
        <f>SUM(E43:E44)</f>
        <v>22439</v>
      </c>
      <c r="F45" s="257">
        <f ca="1">SUM(F43:F44)</f>
        <v>21471</v>
      </c>
      <c r="G45" s="237">
        <f ca="1">+E45/F45-1</f>
        <v>4.5084066880909157E-2</v>
      </c>
    </row>
    <row r="49" spans="1:14">
      <c r="A49" s="6"/>
    </row>
    <row r="50" spans="1:14">
      <c r="A50" t="s">
        <v>74</v>
      </c>
    </row>
    <row r="52" spans="1:14" ht="43.5" customHeight="1">
      <c r="A52" s="26" t="s">
        <v>42</v>
      </c>
      <c r="B52" s="26"/>
      <c r="C52" s="26"/>
      <c r="D52" s="26"/>
      <c r="E52" s="26"/>
      <c r="F52" s="26"/>
      <c r="G52" s="26"/>
      <c r="H52" s="26"/>
      <c r="I52" s="26"/>
      <c r="J52" s="201"/>
      <c r="K52" s="201"/>
      <c r="L52" s="201"/>
      <c r="M52" s="201"/>
      <c r="N52" s="201"/>
    </row>
    <row r="53" spans="1:14" ht="18.75" customHeight="1"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60"/>
    </row>
  </sheetData>
  <mergeCells count="18"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  <mergeCell ref="A2:N2"/>
    <mergeCell ref="B20:N20"/>
    <mergeCell ref="B24:N24"/>
    <mergeCell ref="A3:N3"/>
    <mergeCell ref="A18:N18"/>
    <mergeCell ref="B5:N5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2022-12-06T11:27:26Z</dcterms:modified>
</cp:coreProperties>
</file>